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<sst xmlns="http://schemas.openxmlformats.org/spreadsheetml/2006/main" count="328" uniqueCount="108">
  <si>
    <t>阳山县2023年度上半年政策性水稻种植保险承保汇总表</t>
  </si>
  <si>
    <t>承保公司：阳光农业相互保险公司阳山支公司</t>
  </si>
  <si>
    <t>单位：亩、元</t>
  </si>
  <si>
    <t>序号</t>
  </si>
  <si>
    <t>镇(乡）</t>
  </si>
  <si>
    <t>承保面积</t>
  </si>
  <si>
    <t>保险费（40元/亩·造）</t>
  </si>
  <si>
    <t>户次</t>
  </si>
  <si>
    <t>备注</t>
  </si>
  <si>
    <t>保户[8元]</t>
  </si>
  <si>
    <t>中央[14元]</t>
  </si>
  <si>
    <t>省级[12元]</t>
  </si>
  <si>
    <t>地(区)级[3元]</t>
  </si>
  <si>
    <t>县(市)级[3元]</t>
  </si>
  <si>
    <t>合计</t>
  </si>
  <si>
    <t>阳城镇</t>
  </si>
  <si>
    <t>岭背镇</t>
  </si>
  <si>
    <t>青莲镇</t>
  </si>
  <si>
    <t>七拱镇</t>
  </si>
  <si>
    <t>太平镇</t>
  </si>
  <si>
    <t>黎埠镇</t>
  </si>
  <si>
    <t>小江镇</t>
  </si>
  <si>
    <t>黄坌镇</t>
  </si>
  <si>
    <t>杜步镇</t>
  </si>
  <si>
    <t>杨梅镇</t>
  </si>
  <si>
    <t>大崀镇</t>
  </si>
  <si>
    <t>***</t>
  </si>
  <si>
    <t>阳山县2023年度下半年政策性水稻种植保险承保汇总表</t>
  </si>
  <si>
    <t>阳山县2023年度上半年政策性（普通）玉米种植保险承保汇总表</t>
  </si>
  <si>
    <t>保险费（28.8元/亩·造）</t>
  </si>
  <si>
    <t>保户[5.76元]</t>
  </si>
  <si>
    <t>中央[10.08元]</t>
  </si>
  <si>
    <t>省级[8.64元]</t>
  </si>
  <si>
    <t>地(区)级
[2.16元]</t>
  </si>
  <si>
    <t>县(市)级
[2.16元]</t>
  </si>
  <si>
    <t>江英镇</t>
  </si>
  <si>
    <t>秤架乡</t>
  </si>
  <si>
    <t>阳山县2023年度下半年政策性（普通）玉米种植保险承保汇总表</t>
  </si>
  <si>
    <t>阳山县2023年度上半年政策性（甜）玉米种植保险承保汇总表</t>
  </si>
  <si>
    <t>保险费（48元/亩·造）</t>
  </si>
  <si>
    <t>保户[9.6元]</t>
  </si>
  <si>
    <t>中央[16.8元]</t>
  </si>
  <si>
    <t>省级[14.4元]</t>
  </si>
  <si>
    <t>地(区)级[3.6元]</t>
  </si>
  <si>
    <t>县(市)级[3.6元]</t>
  </si>
  <si>
    <t>阳山县2023年度下半年政策性（甜）玉米种植保险承保汇总表</t>
  </si>
  <si>
    <t>阳山县2023年度政策性山羊养殖保险承保汇总表</t>
  </si>
  <si>
    <t>单位：头、元</t>
  </si>
  <si>
    <t>镇(街）</t>
  </si>
  <si>
    <t>承保数量</t>
  </si>
  <si>
    <t>保险费（80元/头·年）</t>
  </si>
  <si>
    <t>保户[16元]</t>
  </si>
  <si>
    <t>中央[0元]</t>
  </si>
  <si>
    <t>省级[28元]</t>
  </si>
  <si>
    <t>地(区)级[18元]</t>
  </si>
  <si>
    <t>县(市)级[18元]</t>
  </si>
  <si>
    <t>阳山县2023年度政策性水果种植及砂糖桔气象指数保险承保汇总表</t>
  </si>
  <si>
    <t>单位：元、亩</t>
  </si>
  <si>
    <t xml:space="preserve"> 镇(街）</t>
  </si>
  <si>
    <t>保费（300元/亩）</t>
  </si>
  <si>
    <t>保户（60元）</t>
  </si>
  <si>
    <t>中央（0元）</t>
  </si>
  <si>
    <t>省级（150元）</t>
  </si>
  <si>
    <t>市级（45元）</t>
  </si>
  <si>
    <t>县区（45元）</t>
  </si>
  <si>
    <t>阳山县2023年度政策性露地蔬菜（茎菜类）种植保险承保汇总表</t>
  </si>
  <si>
    <t>保险费（150元/亩.茬）</t>
  </si>
  <si>
    <t>保户[30元]</t>
  </si>
  <si>
    <t>省级[75元]</t>
  </si>
  <si>
    <t>地(区)级[22.5元]</t>
  </si>
  <si>
    <t>县(市)级[22.5元]</t>
  </si>
  <si>
    <t>保期内承保1茬</t>
  </si>
  <si>
    <t>阳山县2023年度政策性露地蔬菜（果菜类）种植保险承保汇总表</t>
  </si>
  <si>
    <t>保险费（200元/亩.茬）</t>
  </si>
  <si>
    <t>保户[40元]</t>
  </si>
  <si>
    <t>省级[100元]</t>
  </si>
  <si>
    <t>地(区)级
[30元]</t>
  </si>
  <si>
    <t>县(市)级
[30元]</t>
  </si>
  <si>
    <t>阳山县2023年度政策性能繁母猪养殖保险承保汇总表</t>
  </si>
  <si>
    <t>乡镇</t>
  </si>
  <si>
    <t>承保头数</t>
  </si>
  <si>
    <t>保险费（90元/头）</t>
  </si>
  <si>
    <t>保户
[10.50003元]</t>
  </si>
  <si>
    <t>中央
[36元]</t>
  </si>
  <si>
    <t>省级
[31.5元]</t>
  </si>
  <si>
    <t>地(区)级[7.2元]</t>
  </si>
  <si>
    <t>县(市)级
[4.79997元]</t>
  </si>
  <si>
    <t>阳山县2023年度政策性肉鸡养殖保险承保汇总表</t>
  </si>
  <si>
    <t>单位：元、羽</t>
  </si>
  <si>
    <t>保费（0.6元/羽）</t>
  </si>
  <si>
    <t>保户（0.18元）</t>
  </si>
  <si>
    <t>省级（0.3元）</t>
  </si>
  <si>
    <t>市级（0.06元）</t>
  </si>
  <si>
    <t>县区（0.06元）</t>
  </si>
  <si>
    <t>阳山县2023年度政策性育肥猪养殖保险承保汇总表</t>
  </si>
  <si>
    <t>保险费（56元/头）</t>
  </si>
  <si>
    <t>保户[14元]</t>
  </si>
  <si>
    <t>中央[22.4元]</t>
  </si>
  <si>
    <t>省级[14元]</t>
  </si>
  <si>
    <t>地(区)级[2.8元]</t>
  </si>
  <si>
    <t>县(市)级[2.8元]</t>
  </si>
  <si>
    <t>阳山县2023年度政策性仔猪养殖保险承保汇总表</t>
  </si>
  <si>
    <t>保险费（30元/头）</t>
  </si>
  <si>
    <t>保户[7.5元]</t>
  </si>
  <si>
    <t>中央[12元]</t>
  </si>
  <si>
    <t>省级[7.5元]</t>
  </si>
  <si>
    <t>地(区)级
[1.5元]</t>
  </si>
  <si>
    <t>县(市)级
[1.5元]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</si>
</sst>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  <numFmt numFmtId="178" formatCode="0_);[Red]\(0\)"/>
    <numFmt numFmtId="179" formatCode="0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.5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7"/>
  <sheetViews>
    <sheetView tabSelected="1" workbookViewId="0">
      <selection activeCell="K219" sqref="K219"/>
    </sheetView>
  </sheetViews>
  <sheetFormatPr defaultColWidth="9" defaultRowHeight="14.25"/>
  <cols>
    <col min="1" max="1" width="9" style="2"/>
    <col min="2" max="8" width="15.375" style="2" customWidth="1"/>
    <col min="9" max="9" width="16.75" style="2" customWidth="1"/>
    <col min="10" max="10" width="15.375" style="2" customWidth="1"/>
    <col min="11" max="11" width="9" style="2"/>
    <col min="12" max="12" width="11.5" style="2"/>
    <col min="13" max="16384" width="9" style="2"/>
  </cols>
  <sheetData>
    <row r="1" s="1" customFormat="1" ht="27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</row>
    <row r="2" s="2" customFormat="1" ht="20" customHeight="1" spans="1:11">
      <c r="A2" s="9" t="s">
        <v>1</v>
      </c>
      <c r="B2" s="9"/>
      <c r="C2" s="9"/>
      <c r="D2" s="9"/>
      <c r="E2" s="4"/>
      <c r="F2" s="4"/>
      <c r="G2" s="4"/>
      <c r="H2" s="4"/>
      <c r="I2" s="4" t="s">
        <v>2</v>
      </c>
      <c r="J2" s="4"/>
      <c r="K2" s="4"/>
    </row>
    <row r="3" s="2" customFormat="1" spans="1:11">
      <c r="A3" s="10" t="s">
        <v>3</v>
      </c>
      <c r="B3" s="11" t="s">
        <v>4</v>
      </c>
      <c r="C3" s="10" t="s">
        <v>5</v>
      </c>
      <c r="D3" s="10" t="s">
        <v>6</v>
      </c>
      <c r="E3" s="10"/>
      <c r="F3" s="10"/>
      <c r="G3" s="10"/>
      <c r="H3" s="10"/>
      <c r="I3" s="30"/>
      <c r="J3" s="10" t="s">
        <v>7</v>
      </c>
      <c r="K3" s="10" t="s">
        <v>8</v>
      </c>
    </row>
    <row r="4" s="2" customFormat="1" spans="1:11">
      <c r="A4" s="10"/>
      <c r="B4" s="12"/>
      <c r="C4" s="10"/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30" t="s">
        <v>14</v>
      </c>
      <c r="J4" s="10"/>
      <c r="K4" s="10"/>
    </row>
    <row r="5" s="2" customFormat="1" ht="20" customHeight="1" spans="1:11">
      <c r="A5" s="11">
        <v>1</v>
      </c>
      <c r="B5" s="13" t="s">
        <v>15</v>
      </c>
      <c r="C5" s="14">
        <v>10099.8</v>
      </c>
      <c r="D5" s="14">
        <f t="shared" ref="D5:D15" si="0">C5*8</f>
        <v>80798.4</v>
      </c>
      <c r="E5" s="14">
        <f t="shared" ref="E5:E15" si="1">C5*14</f>
        <v>141397.2</v>
      </c>
      <c r="F5" s="14">
        <f t="shared" ref="F5:F15" si="2">C5*12</f>
        <v>121197.6</v>
      </c>
      <c r="G5" s="14">
        <f t="shared" ref="G5:G15" si="3">C5*3</f>
        <v>30299.4</v>
      </c>
      <c r="H5" s="14">
        <f t="shared" ref="H5:H15" si="4">C5*3</f>
        <v>30299.4</v>
      </c>
      <c r="I5" s="31">
        <f t="shared" ref="I5:I15" si="5">SUM(D5:H5)</f>
        <v>403992</v>
      </c>
      <c r="J5" s="32">
        <v>6357</v>
      </c>
      <c r="K5" s="33"/>
    </row>
    <row r="6" s="2" customFormat="1" ht="20" customHeight="1" spans="1:11">
      <c r="A6" s="11">
        <v>2</v>
      </c>
      <c r="B6" s="15" t="s">
        <v>16</v>
      </c>
      <c r="C6" s="14">
        <v>13256.7</v>
      </c>
      <c r="D6" s="14">
        <f t="shared" si="0"/>
        <v>106053.6</v>
      </c>
      <c r="E6" s="14">
        <f t="shared" si="1"/>
        <v>185593.8</v>
      </c>
      <c r="F6" s="14">
        <f t="shared" si="2"/>
        <v>159080.4</v>
      </c>
      <c r="G6" s="14">
        <f t="shared" si="3"/>
        <v>39770.1</v>
      </c>
      <c r="H6" s="14">
        <f t="shared" si="4"/>
        <v>39770.1</v>
      </c>
      <c r="I6" s="31">
        <f t="shared" si="5"/>
        <v>530268</v>
      </c>
      <c r="J6" s="32">
        <v>7990</v>
      </c>
      <c r="K6" s="33"/>
    </row>
    <row r="7" s="2" customFormat="1" ht="20" customHeight="1" spans="1:11">
      <c r="A7" s="11">
        <v>3</v>
      </c>
      <c r="B7" s="15" t="s">
        <v>17</v>
      </c>
      <c r="C7" s="14">
        <v>7638.6</v>
      </c>
      <c r="D7" s="14">
        <f t="shared" si="0"/>
        <v>61108.8</v>
      </c>
      <c r="E7" s="14">
        <f t="shared" si="1"/>
        <v>106940.4</v>
      </c>
      <c r="F7" s="14">
        <f t="shared" si="2"/>
        <v>91663.2</v>
      </c>
      <c r="G7" s="14">
        <f t="shared" si="3"/>
        <v>22915.8</v>
      </c>
      <c r="H7" s="14">
        <f t="shared" si="4"/>
        <v>22915.8</v>
      </c>
      <c r="I7" s="31">
        <f t="shared" si="5"/>
        <v>305544</v>
      </c>
      <c r="J7" s="32">
        <v>4239</v>
      </c>
      <c r="K7" s="33"/>
    </row>
    <row r="8" s="2" customFormat="1" ht="20" customHeight="1" spans="1:11">
      <c r="A8" s="11">
        <v>4</v>
      </c>
      <c r="B8" s="15" t="s">
        <v>18</v>
      </c>
      <c r="C8" s="14">
        <v>31741.4</v>
      </c>
      <c r="D8" s="14">
        <f t="shared" si="0"/>
        <v>253931.2</v>
      </c>
      <c r="E8" s="14">
        <f t="shared" si="1"/>
        <v>444379.6</v>
      </c>
      <c r="F8" s="14">
        <f t="shared" si="2"/>
        <v>380896.8</v>
      </c>
      <c r="G8" s="14">
        <f t="shared" si="3"/>
        <v>95224.2</v>
      </c>
      <c r="H8" s="14">
        <f t="shared" si="4"/>
        <v>95224.2</v>
      </c>
      <c r="I8" s="31">
        <f t="shared" si="5"/>
        <v>1269656</v>
      </c>
      <c r="J8" s="32">
        <v>12462</v>
      </c>
      <c r="K8" s="33"/>
    </row>
    <row r="9" s="2" customFormat="1" ht="20" customHeight="1" spans="1:11">
      <c r="A9" s="11">
        <v>5</v>
      </c>
      <c r="B9" s="15" t="s">
        <v>19</v>
      </c>
      <c r="C9" s="14">
        <v>21197.11</v>
      </c>
      <c r="D9" s="14">
        <f t="shared" si="0"/>
        <v>169576.88</v>
      </c>
      <c r="E9" s="14">
        <f t="shared" si="1"/>
        <v>296759.54</v>
      </c>
      <c r="F9" s="14">
        <f t="shared" si="2"/>
        <v>254365.32</v>
      </c>
      <c r="G9" s="14">
        <f t="shared" si="3"/>
        <v>63591.33</v>
      </c>
      <c r="H9" s="14">
        <f t="shared" si="4"/>
        <v>63591.33</v>
      </c>
      <c r="I9" s="31">
        <f t="shared" si="5"/>
        <v>847884.4</v>
      </c>
      <c r="J9" s="32">
        <v>8187</v>
      </c>
      <c r="K9" s="33"/>
    </row>
    <row r="10" s="2" customFormat="1" ht="20" customHeight="1" spans="1:11">
      <c r="A10" s="11">
        <v>6</v>
      </c>
      <c r="B10" s="15" t="s">
        <v>20</v>
      </c>
      <c r="C10" s="14">
        <v>12048.1</v>
      </c>
      <c r="D10" s="14">
        <f t="shared" si="0"/>
        <v>96384.8</v>
      </c>
      <c r="E10" s="14">
        <f t="shared" si="1"/>
        <v>168673.4</v>
      </c>
      <c r="F10" s="14">
        <f t="shared" si="2"/>
        <v>144577.2</v>
      </c>
      <c r="G10" s="14">
        <f t="shared" si="3"/>
        <v>36144.3</v>
      </c>
      <c r="H10" s="14">
        <f t="shared" si="4"/>
        <v>36144.3</v>
      </c>
      <c r="I10" s="31">
        <f t="shared" si="5"/>
        <v>481924</v>
      </c>
      <c r="J10" s="32">
        <v>8066</v>
      </c>
      <c r="K10" s="33"/>
    </row>
    <row r="11" s="2" customFormat="1" ht="20" customHeight="1" spans="1:11">
      <c r="A11" s="11">
        <v>7</v>
      </c>
      <c r="B11" s="15" t="s">
        <v>21</v>
      </c>
      <c r="C11" s="14">
        <v>9432.8</v>
      </c>
      <c r="D11" s="14">
        <f t="shared" si="0"/>
        <v>75462.4</v>
      </c>
      <c r="E11" s="14">
        <f t="shared" si="1"/>
        <v>132059.2</v>
      </c>
      <c r="F11" s="14">
        <f t="shared" si="2"/>
        <v>113193.6</v>
      </c>
      <c r="G11" s="14">
        <f t="shared" si="3"/>
        <v>28298.4</v>
      </c>
      <c r="H11" s="14">
        <f t="shared" si="4"/>
        <v>28298.4</v>
      </c>
      <c r="I11" s="31">
        <f t="shared" si="5"/>
        <v>377312</v>
      </c>
      <c r="J11" s="32">
        <v>6340</v>
      </c>
      <c r="K11" s="33"/>
    </row>
    <row r="12" s="2" customFormat="1" ht="20" customHeight="1" spans="1:11">
      <c r="A12" s="11">
        <v>8</v>
      </c>
      <c r="B12" s="13" t="s">
        <v>22</v>
      </c>
      <c r="C12" s="14">
        <v>9122.9</v>
      </c>
      <c r="D12" s="14">
        <f t="shared" si="0"/>
        <v>72983.2</v>
      </c>
      <c r="E12" s="14">
        <f t="shared" si="1"/>
        <v>127720.6</v>
      </c>
      <c r="F12" s="14">
        <f t="shared" si="2"/>
        <v>109474.8</v>
      </c>
      <c r="G12" s="14">
        <f t="shared" si="3"/>
        <v>27368.7</v>
      </c>
      <c r="H12" s="14">
        <f t="shared" si="4"/>
        <v>27368.7</v>
      </c>
      <c r="I12" s="31">
        <f t="shared" si="5"/>
        <v>364916</v>
      </c>
      <c r="J12" s="32">
        <v>3000</v>
      </c>
      <c r="K12" s="33"/>
    </row>
    <row r="13" s="2" customFormat="1" ht="20" customHeight="1" spans="1:11">
      <c r="A13" s="11">
        <v>9</v>
      </c>
      <c r="B13" s="13" t="s">
        <v>23</v>
      </c>
      <c r="C13" s="14">
        <v>4422.6</v>
      </c>
      <c r="D13" s="14">
        <f t="shared" si="0"/>
        <v>35380.8</v>
      </c>
      <c r="E13" s="14">
        <f t="shared" si="1"/>
        <v>61916.4</v>
      </c>
      <c r="F13" s="14">
        <f t="shared" si="2"/>
        <v>53071.2</v>
      </c>
      <c r="G13" s="14">
        <f t="shared" si="3"/>
        <v>13267.8</v>
      </c>
      <c r="H13" s="14">
        <f t="shared" si="4"/>
        <v>13267.8</v>
      </c>
      <c r="I13" s="31">
        <f t="shared" si="5"/>
        <v>176904</v>
      </c>
      <c r="J13" s="32">
        <v>2914</v>
      </c>
      <c r="K13" s="33"/>
    </row>
    <row r="14" s="2" customFormat="1" ht="20" customHeight="1" spans="1:11">
      <c r="A14" s="11">
        <v>10</v>
      </c>
      <c r="B14" s="13" t="s">
        <v>24</v>
      </c>
      <c r="C14" s="14">
        <v>4985.1</v>
      </c>
      <c r="D14" s="14">
        <f t="shared" si="0"/>
        <v>39880.8</v>
      </c>
      <c r="E14" s="14">
        <f t="shared" si="1"/>
        <v>69791.4</v>
      </c>
      <c r="F14" s="14">
        <f t="shared" si="2"/>
        <v>59821.2</v>
      </c>
      <c r="G14" s="14">
        <f t="shared" si="3"/>
        <v>14955.3</v>
      </c>
      <c r="H14" s="14">
        <f t="shared" si="4"/>
        <v>14955.3</v>
      </c>
      <c r="I14" s="31">
        <f t="shared" si="5"/>
        <v>199404</v>
      </c>
      <c r="J14" s="32">
        <v>1014</v>
      </c>
      <c r="K14" s="33"/>
    </row>
    <row r="15" s="2" customFormat="1" ht="20" customHeight="1" spans="1:11">
      <c r="A15" s="11">
        <v>11</v>
      </c>
      <c r="B15" s="13" t="s">
        <v>25</v>
      </c>
      <c r="C15" s="14">
        <v>6224.1</v>
      </c>
      <c r="D15" s="14">
        <f t="shared" si="0"/>
        <v>49792.8</v>
      </c>
      <c r="E15" s="14">
        <f t="shared" si="1"/>
        <v>87137.4</v>
      </c>
      <c r="F15" s="14">
        <f t="shared" si="2"/>
        <v>74689.2</v>
      </c>
      <c r="G15" s="14">
        <f t="shared" si="3"/>
        <v>18672.3</v>
      </c>
      <c r="H15" s="14">
        <f t="shared" si="4"/>
        <v>18672.3</v>
      </c>
      <c r="I15" s="31">
        <f t="shared" si="5"/>
        <v>248964</v>
      </c>
      <c r="J15" s="32">
        <v>3042</v>
      </c>
      <c r="K15" s="33"/>
    </row>
    <row r="16" s="2" customFormat="1" ht="20" customHeight="1" spans="1:11">
      <c r="A16" s="11" t="s">
        <v>14</v>
      </c>
      <c r="B16" s="11" t="s">
        <v>26</v>
      </c>
      <c r="C16" s="16">
        <f t="shared" ref="C16:J16" si="6">SUM(C5:C15)</f>
        <v>130169.21</v>
      </c>
      <c r="D16" s="16">
        <f t="shared" si="6"/>
        <v>1041353.68</v>
      </c>
      <c r="E16" s="16">
        <f t="shared" si="6"/>
        <v>1822368.94</v>
      </c>
      <c r="F16" s="16">
        <f t="shared" si="6"/>
        <v>1562030.52</v>
      </c>
      <c r="G16" s="16">
        <f t="shared" si="6"/>
        <v>390507.63</v>
      </c>
      <c r="H16" s="16">
        <f t="shared" si="6"/>
        <v>390507.63</v>
      </c>
      <c r="I16" s="16">
        <f t="shared" si="6"/>
        <v>5206768.4</v>
      </c>
      <c r="J16" s="32">
        <f t="shared" si="6"/>
        <v>63611</v>
      </c>
      <c r="K16" s="33"/>
    </row>
    <row r="17" s="2" customFormat="1" spans="1:11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34"/>
    </row>
    <row r="18" s="2" customFormat="1" spans="1:11">
      <c r="A18" s="4"/>
      <c r="B18" s="4"/>
      <c r="C18" s="19"/>
      <c r="D18" s="19"/>
      <c r="E18" s="19"/>
      <c r="F18" s="19"/>
      <c r="G18" s="19"/>
      <c r="H18" s="19"/>
      <c r="I18" s="19"/>
      <c r="J18" s="19"/>
      <c r="K18" s="35"/>
    </row>
    <row r="19" s="2" customFormat="1" spans="1:11">
      <c r="A19" s="4"/>
      <c r="B19" s="4"/>
      <c r="C19" s="19"/>
      <c r="D19" s="19"/>
      <c r="E19" s="19"/>
      <c r="F19" s="19"/>
      <c r="G19" s="19"/>
      <c r="H19" s="19"/>
      <c r="I19" s="19"/>
      <c r="J19" s="19"/>
      <c r="K19" s="35"/>
    </row>
    <row r="20" s="2" customFormat="1" ht="15" spans="1:11">
      <c r="A20" s="20"/>
      <c r="B20" s="20"/>
      <c r="C20" s="21"/>
      <c r="D20" s="21"/>
      <c r="E20" s="21"/>
      <c r="F20" s="21"/>
      <c r="G20" s="21"/>
      <c r="H20" s="21"/>
      <c r="I20" s="21"/>
      <c r="J20" s="21"/>
      <c r="K20" s="36"/>
    </row>
    <row r="21" s="1" customFormat="1" ht="27" spans="1:11">
      <c r="A21" s="7" t="s">
        <v>27</v>
      </c>
      <c r="B21" s="8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20" customHeight="1" spans="1:11">
      <c r="A22" s="9" t="s">
        <v>1</v>
      </c>
      <c r="B22" s="9"/>
      <c r="C22" s="9"/>
      <c r="D22" s="9"/>
      <c r="E22" s="4"/>
      <c r="F22" s="4"/>
      <c r="G22" s="4"/>
      <c r="H22" s="4"/>
      <c r="I22" s="4" t="s">
        <v>2</v>
      </c>
      <c r="J22" s="4"/>
      <c r="K22" s="4"/>
    </row>
    <row r="23" s="2" customFormat="1" ht="20" customHeight="1" spans="1:11">
      <c r="A23" s="10" t="s">
        <v>3</v>
      </c>
      <c r="B23" s="11" t="s">
        <v>4</v>
      </c>
      <c r="C23" s="10" t="s">
        <v>5</v>
      </c>
      <c r="D23" s="10" t="s">
        <v>6</v>
      </c>
      <c r="E23" s="10"/>
      <c r="F23" s="10"/>
      <c r="G23" s="10"/>
      <c r="H23" s="10"/>
      <c r="I23" s="30"/>
      <c r="J23" s="10" t="s">
        <v>7</v>
      </c>
      <c r="K23" s="10" t="s">
        <v>8</v>
      </c>
    </row>
    <row r="24" s="2" customFormat="1" ht="20" customHeight="1" spans="1:11">
      <c r="A24" s="10"/>
      <c r="B24" s="12"/>
      <c r="C24" s="10"/>
      <c r="D24" s="10" t="s">
        <v>9</v>
      </c>
      <c r="E24" s="10" t="s">
        <v>10</v>
      </c>
      <c r="F24" s="10" t="s">
        <v>11</v>
      </c>
      <c r="G24" s="10" t="s">
        <v>12</v>
      </c>
      <c r="H24" s="10" t="s">
        <v>13</v>
      </c>
      <c r="I24" s="30" t="s">
        <v>14</v>
      </c>
      <c r="J24" s="10"/>
      <c r="K24" s="10"/>
    </row>
    <row r="25" s="2" customFormat="1" ht="20" customHeight="1" spans="1:11">
      <c r="A25" s="11">
        <v>1</v>
      </c>
      <c r="B25" s="22" t="s">
        <v>15</v>
      </c>
      <c r="C25" s="14">
        <v>7760.6</v>
      </c>
      <c r="D25" s="14">
        <f t="shared" ref="D25:D34" si="7">C25*8</f>
        <v>62084.8</v>
      </c>
      <c r="E25" s="14">
        <f t="shared" ref="E25:E34" si="8">C25*14</f>
        <v>108648.4</v>
      </c>
      <c r="F25" s="14">
        <f t="shared" ref="F25:F34" si="9">C25*12</f>
        <v>93127.2</v>
      </c>
      <c r="G25" s="14">
        <f t="shared" ref="G25:G34" si="10">C25*3</f>
        <v>23281.8</v>
      </c>
      <c r="H25" s="14">
        <f t="shared" ref="H25:H34" si="11">C25*3</f>
        <v>23281.8</v>
      </c>
      <c r="I25" s="31">
        <f t="shared" ref="I25:I34" si="12">SUM(D25:H25)</f>
        <v>310424</v>
      </c>
      <c r="J25" s="32">
        <v>4907</v>
      </c>
      <c r="K25" s="33"/>
    </row>
    <row r="26" s="2" customFormat="1" ht="20" customHeight="1" spans="1:11">
      <c r="A26" s="11">
        <v>2</v>
      </c>
      <c r="B26" s="23" t="s">
        <v>16</v>
      </c>
      <c r="C26" s="14">
        <v>3146.4</v>
      </c>
      <c r="D26" s="14">
        <f t="shared" si="7"/>
        <v>25171.2</v>
      </c>
      <c r="E26" s="14">
        <f t="shared" si="8"/>
        <v>44049.6</v>
      </c>
      <c r="F26" s="14">
        <f t="shared" si="9"/>
        <v>37756.8</v>
      </c>
      <c r="G26" s="14">
        <f t="shared" si="10"/>
        <v>9439.2</v>
      </c>
      <c r="H26" s="14">
        <f t="shared" si="11"/>
        <v>9439.2</v>
      </c>
      <c r="I26" s="31">
        <f t="shared" si="12"/>
        <v>125856</v>
      </c>
      <c r="J26" s="32">
        <v>5200</v>
      </c>
      <c r="K26" s="33"/>
    </row>
    <row r="27" s="2" customFormat="1" ht="20" customHeight="1" spans="1:11">
      <c r="A27" s="11">
        <v>3</v>
      </c>
      <c r="B27" s="23" t="s">
        <v>17</v>
      </c>
      <c r="C27" s="14">
        <v>4749.4</v>
      </c>
      <c r="D27" s="14">
        <f t="shared" si="7"/>
        <v>37995.2</v>
      </c>
      <c r="E27" s="14">
        <f t="shared" si="8"/>
        <v>66491.6</v>
      </c>
      <c r="F27" s="14">
        <f t="shared" si="9"/>
        <v>56992.8</v>
      </c>
      <c r="G27" s="14">
        <f t="shared" si="10"/>
        <v>14248.2</v>
      </c>
      <c r="H27" s="14">
        <f t="shared" si="11"/>
        <v>14248.2</v>
      </c>
      <c r="I27" s="31">
        <f t="shared" si="12"/>
        <v>189976</v>
      </c>
      <c r="J27" s="32">
        <v>2277</v>
      </c>
      <c r="K27" s="33"/>
    </row>
    <row r="28" s="2" customFormat="1" ht="20" customHeight="1" spans="1:11">
      <c r="A28" s="11">
        <v>4</v>
      </c>
      <c r="B28" s="23" t="s">
        <v>18</v>
      </c>
      <c r="C28" s="14">
        <v>26086.9</v>
      </c>
      <c r="D28" s="14">
        <f t="shared" si="7"/>
        <v>208695.2</v>
      </c>
      <c r="E28" s="14">
        <f t="shared" si="8"/>
        <v>365216.6</v>
      </c>
      <c r="F28" s="14">
        <f t="shared" si="9"/>
        <v>313042.8</v>
      </c>
      <c r="G28" s="14">
        <f t="shared" si="10"/>
        <v>78260.7</v>
      </c>
      <c r="H28" s="14">
        <f t="shared" si="11"/>
        <v>78260.7</v>
      </c>
      <c r="I28" s="31">
        <f t="shared" si="12"/>
        <v>1043476</v>
      </c>
      <c r="J28" s="32">
        <v>11200</v>
      </c>
      <c r="K28" s="33"/>
    </row>
    <row r="29" s="2" customFormat="1" ht="20" customHeight="1" spans="1:11">
      <c r="A29" s="11">
        <v>5</v>
      </c>
      <c r="B29" s="23" t="s">
        <v>19</v>
      </c>
      <c r="C29" s="14">
        <v>8917.9</v>
      </c>
      <c r="D29" s="14">
        <f t="shared" si="7"/>
        <v>71343.2</v>
      </c>
      <c r="E29" s="14">
        <f t="shared" si="8"/>
        <v>124850.6</v>
      </c>
      <c r="F29" s="14">
        <f t="shared" si="9"/>
        <v>107014.8</v>
      </c>
      <c r="G29" s="14">
        <f t="shared" si="10"/>
        <v>26753.7</v>
      </c>
      <c r="H29" s="14">
        <f t="shared" si="11"/>
        <v>26753.7</v>
      </c>
      <c r="I29" s="31">
        <f t="shared" si="12"/>
        <v>356716</v>
      </c>
      <c r="J29" s="32">
        <v>6761</v>
      </c>
      <c r="K29" s="33"/>
    </row>
    <row r="30" s="2" customFormat="1" ht="20" customHeight="1" spans="1:11">
      <c r="A30" s="11">
        <v>6</v>
      </c>
      <c r="B30" s="23" t="s">
        <v>20</v>
      </c>
      <c r="C30" s="14">
        <v>11667.9</v>
      </c>
      <c r="D30" s="14">
        <f t="shared" si="7"/>
        <v>93343.2</v>
      </c>
      <c r="E30" s="14">
        <f t="shared" si="8"/>
        <v>163350.6</v>
      </c>
      <c r="F30" s="14">
        <f t="shared" si="9"/>
        <v>140014.8</v>
      </c>
      <c r="G30" s="14">
        <f t="shared" si="10"/>
        <v>35003.7</v>
      </c>
      <c r="H30" s="14">
        <f t="shared" si="11"/>
        <v>35003.7</v>
      </c>
      <c r="I30" s="31">
        <f t="shared" si="12"/>
        <v>466716</v>
      </c>
      <c r="J30" s="32">
        <v>9362</v>
      </c>
      <c r="K30" s="33"/>
    </row>
    <row r="31" s="2" customFormat="1" ht="20" customHeight="1" spans="1:11">
      <c r="A31" s="11">
        <v>7</v>
      </c>
      <c r="B31" s="23" t="s">
        <v>21</v>
      </c>
      <c r="C31" s="14">
        <v>1166.3</v>
      </c>
      <c r="D31" s="14">
        <f t="shared" si="7"/>
        <v>9330.4</v>
      </c>
      <c r="E31" s="14">
        <f t="shared" si="8"/>
        <v>16328.2</v>
      </c>
      <c r="F31" s="14">
        <f t="shared" si="9"/>
        <v>13995.6</v>
      </c>
      <c r="G31" s="14">
        <f t="shared" si="10"/>
        <v>3498.9</v>
      </c>
      <c r="H31" s="14">
        <f t="shared" si="11"/>
        <v>3498.9</v>
      </c>
      <c r="I31" s="31">
        <f t="shared" si="12"/>
        <v>46652</v>
      </c>
      <c r="J31" s="32">
        <v>1363</v>
      </c>
      <c r="K31" s="33"/>
    </row>
    <row r="32" s="2" customFormat="1" ht="20" customHeight="1" spans="1:11">
      <c r="A32" s="11">
        <v>8</v>
      </c>
      <c r="B32" s="22" t="s">
        <v>22</v>
      </c>
      <c r="C32" s="14">
        <v>2307</v>
      </c>
      <c r="D32" s="14">
        <f t="shared" si="7"/>
        <v>18456</v>
      </c>
      <c r="E32" s="14">
        <f t="shared" si="8"/>
        <v>32298</v>
      </c>
      <c r="F32" s="14">
        <f t="shared" si="9"/>
        <v>27684</v>
      </c>
      <c r="G32" s="14">
        <f t="shared" si="10"/>
        <v>6921</v>
      </c>
      <c r="H32" s="14">
        <f t="shared" si="11"/>
        <v>6921</v>
      </c>
      <c r="I32" s="31">
        <f t="shared" si="12"/>
        <v>92280</v>
      </c>
      <c r="J32" s="32">
        <v>1535</v>
      </c>
      <c r="K32" s="33"/>
    </row>
    <row r="33" s="2" customFormat="1" ht="20" customHeight="1" spans="1:11">
      <c r="A33" s="11">
        <v>9</v>
      </c>
      <c r="B33" s="22" t="s">
        <v>23</v>
      </c>
      <c r="C33" s="14">
        <v>4416.5</v>
      </c>
      <c r="D33" s="14">
        <f t="shared" si="7"/>
        <v>35332</v>
      </c>
      <c r="E33" s="14">
        <f t="shared" si="8"/>
        <v>61831</v>
      </c>
      <c r="F33" s="14">
        <f t="shared" si="9"/>
        <v>52998</v>
      </c>
      <c r="G33" s="14">
        <f t="shared" si="10"/>
        <v>13249.5</v>
      </c>
      <c r="H33" s="14">
        <f t="shared" si="11"/>
        <v>13249.5</v>
      </c>
      <c r="I33" s="31">
        <f t="shared" si="12"/>
        <v>176660</v>
      </c>
      <c r="J33" s="32">
        <v>2921</v>
      </c>
      <c r="K33" s="33"/>
    </row>
    <row r="34" s="2" customFormat="1" ht="20" customHeight="1" spans="1:11">
      <c r="A34" s="11" t="s">
        <v>14</v>
      </c>
      <c r="B34" s="11" t="s">
        <v>26</v>
      </c>
      <c r="C34" s="16">
        <f t="shared" ref="C34:J34" si="13">SUM(C25:C33)</f>
        <v>70218.9</v>
      </c>
      <c r="D34" s="16">
        <f t="shared" si="13"/>
        <v>561751.2</v>
      </c>
      <c r="E34" s="16">
        <f t="shared" si="13"/>
        <v>983064.6</v>
      </c>
      <c r="F34" s="16">
        <f t="shared" si="13"/>
        <v>842626.8</v>
      </c>
      <c r="G34" s="16">
        <f t="shared" si="13"/>
        <v>210656.7</v>
      </c>
      <c r="H34" s="16">
        <f t="shared" si="13"/>
        <v>210656.7</v>
      </c>
      <c r="I34" s="16">
        <f t="shared" si="13"/>
        <v>2808756</v>
      </c>
      <c r="J34" s="32">
        <f t="shared" si="13"/>
        <v>45526</v>
      </c>
      <c r="K34" s="33"/>
    </row>
    <row r="35" s="2" customFormat="1" spans="1:11">
      <c r="A35" s="4"/>
      <c r="B35" s="4"/>
      <c r="C35" s="19"/>
      <c r="D35" s="19"/>
      <c r="E35" s="19"/>
      <c r="F35" s="19"/>
      <c r="G35" s="19"/>
      <c r="H35" s="19"/>
      <c r="I35" s="19"/>
      <c r="J35" s="37"/>
      <c r="K35" s="38"/>
    </row>
    <row r="36" s="2" customFormat="1" spans="1:11">
      <c r="A36" s="4"/>
      <c r="B36" s="4"/>
      <c r="C36" s="19"/>
      <c r="D36" s="19"/>
      <c r="E36" s="19"/>
      <c r="F36" s="19"/>
      <c r="G36" s="19"/>
      <c r="H36" s="19"/>
      <c r="I36" s="19"/>
      <c r="J36" s="37"/>
      <c r="K36" s="38"/>
    </row>
    <row r="37" s="2" customFormat="1" spans="1:11">
      <c r="A37" s="4"/>
      <c r="B37" s="4"/>
      <c r="C37" s="19"/>
      <c r="D37" s="19"/>
      <c r="E37" s="19"/>
      <c r="F37" s="19"/>
      <c r="G37" s="19"/>
      <c r="H37" s="19"/>
      <c r="I37" s="19"/>
      <c r="J37" s="35"/>
      <c r="K37" s="35"/>
    </row>
    <row r="38" s="2" customFormat="1" spans="1:11">
      <c r="A38" s="4"/>
      <c r="B38" s="4"/>
      <c r="C38" s="19"/>
      <c r="D38" s="19"/>
      <c r="E38" s="19"/>
      <c r="F38" s="19"/>
      <c r="G38" s="19"/>
      <c r="H38" s="19"/>
      <c r="I38" s="19"/>
      <c r="J38" s="35"/>
      <c r="K38" s="35"/>
    </row>
    <row r="39" s="1" customFormat="1" ht="27" spans="1:11">
      <c r="A39" s="7" t="s">
        <v>28</v>
      </c>
      <c r="B39" s="8"/>
      <c r="C39" s="7"/>
      <c r="D39" s="7"/>
      <c r="E39" s="7"/>
      <c r="F39" s="7"/>
      <c r="G39" s="7"/>
      <c r="H39" s="7"/>
      <c r="I39" s="7"/>
      <c r="J39" s="7"/>
      <c r="K39" s="7"/>
    </row>
    <row r="40" s="2" customFormat="1" ht="20" customHeight="1" spans="1:11">
      <c r="A40" s="9" t="s">
        <v>1</v>
      </c>
      <c r="B40" s="9"/>
      <c r="C40" s="9"/>
      <c r="D40" s="9"/>
      <c r="E40" s="4"/>
      <c r="F40" s="4"/>
      <c r="G40" s="4"/>
      <c r="H40" s="4"/>
      <c r="I40" s="4" t="s">
        <v>2</v>
      </c>
      <c r="J40" s="4"/>
      <c r="K40" s="4"/>
    </row>
    <row r="41" s="2" customFormat="1" ht="20" customHeight="1" spans="1:11">
      <c r="A41" s="10" t="s">
        <v>3</v>
      </c>
      <c r="B41" s="11" t="s">
        <v>4</v>
      </c>
      <c r="C41" s="10" t="s">
        <v>5</v>
      </c>
      <c r="D41" s="10" t="s">
        <v>29</v>
      </c>
      <c r="E41" s="10"/>
      <c r="F41" s="10"/>
      <c r="G41" s="10"/>
      <c r="H41" s="10"/>
      <c r="I41" s="10"/>
      <c r="J41" s="10" t="s">
        <v>7</v>
      </c>
      <c r="K41" s="10" t="s">
        <v>8</v>
      </c>
    </row>
    <row r="42" s="2" customFormat="1" ht="28.5" spans="1:11">
      <c r="A42" s="10"/>
      <c r="B42" s="12"/>
      <c r="C42" s="10"/>
      <c r="D42" s="10" t="s">
        <v>30</v>
      </c>
      <c r="E42" s="10" t="s">
        <v>31</v>
      </c>
      <c r="F42" s="10" t="s">
        <v>32</v>
      </c>
      <c r="G42" s="10" t="s">
        <v>33</v>
      </c>
      <c r="H42" s="10" t="s">
        <v>34</v>
      </c>
      <c r="I42" s="10" t="s">
        <v>14</v>
      </c>
      <c r="J42" s="10"/>
      <c r="K42" s="10"/>
    </row>
    <row r="43" s="2" customFormat="1" ht="20" customHeight="1" spans="1:11">
      <c r="A43" s="11">
        <v>1</v>
      </c>
      <c r="B43" s="24" t="s">
        <v>15</v>
      </c>
      <c r="C43" s="14">
        <v>6679.4</v>
      </c>
      <c r="D43" s="25">
        <v>38473.36</v>
      </c>
      <c r="E43" s="25">
        <v>67328.34</v>
      </c>
      <c r="F43" s="25">
        <v>57710.02</v>
      </c>
      <c r="G43" s="25">
        <v>14427.5</v>
      </c>
      <c r="H43" s="25">
        <v>14427.5</v>
      </c>
      <c r="I43" s="14">
        <v>192366.72</v>
      </c>
      <c r="J43" s="32">
        <v>7126</v>
      </c>
      <c r="K43" s="33"/>
    </row>
    <row r="44" s="2" customFormat="1" ht="20" customHeight="1" spans="1:11">
      <c r="A44" s="11">
        <v>2</v>
      </c>
      <c r="B44" s="26" t="s">
        <v>16</v>
      </c>
      <c r="C44" s="27">
        <v>13709.1</v>
      </c>
      <c r="D44" s="25">
        <v>78964.42</v>
      </c>
      <c r="E44" s="25">
        <v>138187.73</v>
      </c>
      <c r="F44" s="25">
        <v>118446.63</v>
      </c>
      <c r="G44" s="25">
        <v>29611.65</v>
      </c>
      <c r="H44" s="25">
        <v>29611.65</v>
      </c>
      <c r="I44" s="14">
        <v>394822.08</v>
      </c>
      <c r="J44" s="32">
        <v>7990</v>
      </c>
      <c r="K44" s="33"/>
    </row>
    <row r="45" s="2" customFormat="1" ht="20" customHeight="1" spans="1:11">
      <c r="A45" s="11">
        <v>3</v>
      </c>
      <c r="B45" s="26" t="s">
        <v>17</v>
      </c>
      <c r="C45" s="27">
        <v>6486</v>
      </c>
      <c r="D45" s="25">
        <v>37359.34</v>
      </c>
      <c r="E45" s="25">
        <v>65378.89</v>
      </c>
      <c r="F45" s="25">
        <v>56039.03</v>
      </c>
      <c r="G45" s="25">
        <v>14009.77</v>
      </c>
      <c r="H45" s="25">
        <v>14009.77</v>
      </c>
      <c r="I45" s="14">
        <v>186796.8</v>
      </c>
      <c r="J45" s="32">
        <v>4284</v>
      </c>
      <c r="K45" s="33"/>
    </row>
    <row r="46" s="2" customFormat="1" ht="20" customHeight="1" spans="1:11">
      <c r="A46" s="11">
        <v>4</v>
      </c>
      <c r="B46" s="26" t="s">
        <v>21</v>
      </c>
      <c r="C46" s="27">
        <v>13693.1</v>
      </c>
      <c r="D46" s="25">
        <v>78872.24</v>
      </c>
      <c r="E46" s="25">
        <v>138026.45</v>
      </c>
      <c r="F46" s="25">
        <v>118308.37</v>
      </c>
      <c r="G46" s="25">
        <v>29577.11</v>
      </c>
      <c r="H46" s="25">
        <v>29577.11</v>
      </c>
      <c r="I46" s="14">
        <v>394361.28</v>
      </c>
      <c r="J46" s="32">
        <v>7567</v>
      </c>
      <c r="K46" s="33"/>
    </row>
    <row r="47" s="2" customFormat="1" ht="20" customHeight="1" spans="1:11">
      <c r="A47" s="11">
        <v>5</v>
      </c>
      <c r="B47" s="24" t="s">
        <v>22</v>
      </c>
      <c r="C47" s="28">
        <v>3509.4</v>
      </c>
      <c r="D47" s="25">
        <v>20214.14</v>
      </c>
      <c r="E47" s="25">
        <v>35374.75</v>
      </c>
      <c r="F47" s="25">
        <v>30321.21</v>
      </c>
      <c r="G47" s="25">
        <v>7580.31</v>
      </c>
      <c r="H47" s="25">
        <v>7580.31</v>
      </c>
      <c r="I47" s="14">
        <v>101070.72</v>
      </c>
      <c r="J47" s="32">
        <v>3001</v>
      </c>
      <c r="K47" s="33"/>
    </row>
    <row r="48" s="2" customFormat="1" ht="20" customHeight="1" spans="1:11">
      <c r="A48" s="11">
        <v>6</v>
      </c>
      <c r="B48" s="24" t="s">
        <v>35</v>
      </c>
      <c r="C48" s="28">
        <v>19489.3</v>
      </c>
      <c r="D48" s="25">
        <v>112258.37</v>
      </c>
      <c r="E48" s="25">
        <v>196452.14</v>
      </c>
      <c r="F48" s="25">
        <v>168387.55</v>
      </c>
      <c r="G48" s="25">
        <v>42096.89</v>
      </c>
      <c r="H48" s="25">
        <v>42096.89</v>
      </c>
      <c r="I48" s="14">
        <v>561291.84</v>
      </c>
      <c r="J48" s="32">
        <v>6775</v>
      </c>
      <c r="K48" s="33"/>
    </row>
    <row r="49" s="2" customFormat="1" ht="20" customHeight="1" spans="1:11">
      <c r="A49" s="11">
        <v>7</v>
      </c>
      <c r="B49" s="24" t="s">
        <v>18</v>
      </c>
      <c r="C49" s="28">
        <v>439.5</v>
      </c>
      <c r="D49" s="25">
        <v>2531.52</v>
      </c>
      <c r="E49" s="25">
        <v>4430.16</v>
      </c>
      <c r="F49" s="25">
        <v>3797.28</v>
      </c>
      <c r="G49" s="25">
        <v>949.32</v>
      </c>
      <c r="H49" s="25">
        <v>949.32</v>
      </c>
      <c r="I49" s="14">
        <v>12657.6</v>
      </c>
      <c r="J49" s="32">
        <v>168</v>
      </c>
      <c r="K49" s="33"/>
    </row>
    <row r="50" s="2" customFormat="1" ht="20" customHeight="1" spans="1:11">
      <c r="A50" s="11">
        <v>8</v>
      </c>
      <c r="B50" s="24" t="s">
        <v>36</v>
      </c>
      <c r="C50" s="14">
        <v>6863</v>
      </c>
      <c r="D50" s="25">
        <v>39530.86</v>
      </c>
      <c r="E50" s="25">
        <v>69179.04</v>
      </c>
      <c r="F50" s="25">
        <v>59296.3</v>
      </c>
      <c r="G50" s="25">
        <v>14824.1</v>
      </c>
      <c r="H50" s="25">
        <v>14824.1</v>
      </c>
      <c r="I50" s="14">
        <v>197654.4</v>
      </c>
      <c r="J50" s="32">
        <v>3041</v>
      </c>
      <c r="K50" s="33"/>
    </row>
    <row r="51" s="2" customFormat="1" ht="20" customHeight="1" spans="1:11">
      <c r="A51" s="11">
        <v>9</v>
      </c>
      <c r="B51" s="24" t="s">
        <v>20</v>
      </c>
      <c r="C51" s="14">
        <v>1088.6</v>
      </c>
      <c r="D51" s="25">
        <v>6270.33</v>
      </c>
      <c r="E51" s="25">
        <v>10973.09</v>
      </c>
      <c r="F51" s="25">
        <v>9405.5</v>
      </c>
      <c r="G51" s="25">
        <v>2351.38</v>
      </c>
      <c r="H51" s="25">
        <v>2351.38</v>
      </c>
      <c r="I51" s="14">
        <v>31351.68</v>
      </c>
      <c r="J51" s="32">
        <v>1</v>
      </c>
      <c r="K51" s="33"/>
    </row>
    <row r="52" s="2" customFormat="1" ht="20" customHeight="1" spans="1:11">
      <c r="A52" s="22" t="s">
        <v>14</v>
      </c>
      <c r="B52" s="11" t="s">
        <v>26</v>
      </c>
      <c r="C52" s="16">
        <f t="shared" ref="C52:J52" si="14">SUM(C43:C51)</f>
        <v>71957.4</v>
      </c>
      <c r="D52" s="29">
        <f t="shared" si="14"/>
        <v>414474.58</v>
      </c>
      <c r="E52" s="29">
        <f t="shared" si="14"/>
        <v>725330.59</v>
      </c>
      <c r="F52" s="29">
        <f t="shared" si="14"/>
        <v>621711.89</v>
      </c>
      <c r="G52" s="29">
        <f t="shared" si="14"/>
        <v>155428.03</v>
      </c>
      <c r="H52" s="29">
        <f t="shared" si="14"/>
        <v>155428.03</v>
      </c>
      <c r="I52" s="29">
        <f t="shared" si="14"/>
        <v>2072373.12</v>
      </c>
      <c r="J52" s="32">
        <f t="shared" si="14"/>
        <v>39953</v>
      </c>
      <c r="K52" s="33"/>
    </row>
    <row r="57" s="1" customFormat="1" ht="27" spans="1:11">
      <c r="A57" s="7" t="s">
        <v>37</v>
      </c>
      <c r="B57" s="8"/>
      <c r="C57" s="7"/>
      <c r="D57" s="7"/>
      <c r="E57" s="7"/>
      <c r="F57" s="7"/>
      <c r="G57" s="7"/>
      <c r="H57" s="7"/>
      <c r="I57" s="7"/>
      <c r="J57" s="7"/>
      <c r="K57" s="7"/>
    </row>
    <row r="58" s="2" customFormat="1" ht="20" customHeight="1" spans="1:11">
      <c r="A58" s="9" t="s">
        <v>1</v>
      </c>
      <c r="B58" s="9"/>
      <c r="C58" s="9"/>
      <c r="D58" s="9"/>
      <c r="E58" s="4"/>
      <c r="F58" s="4"/>
      <c r="G58" s="4"/>
      <c r="H58" s="4"/>
      <c r="I58" s="4" t="s">
        <v>2</v>
      </c>
      <c r="J58" s="4"/>
      <c r="K58" s="4"/>
    </row>
    <row r="59" s="2" customFormat="1" ht="20" customHeight="1" spans="1:11">
      <c r="A59" s="10" t="s">
        <v>3</v>
      </c>
      <c r="B59" s="11" t="s">
        <v>4</v>
      </c>
      <c r="C59" s="10" t="s">
        <v>5</v>
      </c>
      <c r="D59" s="10" t="s">
        <v>29</v>
      </c>
      <c r="E59" s="10"/>
      <c r="F59" s="10"/>
      <c r="G59" s="10"/>
      <c r="H59" s="10"/>
      <c r="I59" s="10"/>
      <c r="J59" s="10" t="s">
        <v>7</v>
      </c>
      <c r="K59" s="10" t="s">
        <v>8</v>
      </c>
    </row>
    <row r="60" s="2" customFormat="1" ht="28.5" spans="1:11">
      <c r="A60" s="10"/>
      <c r="B60" s="12"/>
      <c r="C60" s="10"/>
      <c r="D60" s="10" t="s">
        <v>30</v>
      </c>
      <c r="E60" s="10" t="s">
        <v>31</v>
      </c>
      <c r="F60" s="10" t="s">
        <v>32</v>
      </c>
      <c r="G60" s="10" t="s">
        <v>33</v>
      </c>
      <c r="H60" s="10" t="s">
        <v>34</v>
      </c>
      <c r="I60" s="10" t="s">
        <v>14</v>
      </c>
      <c r="J60" s="10"/>
      <c r="K60" s="10"/>
    </row>
    <row r="61" s="2" customFormat="1" ht="20" customHeight="1" spans="1:11">
      <c r="A61" s="11">
        <v>1</v>
      </c>
      <c r="B61" s="24" t="s">
        <v>15</v>
      </c>
      <c r="C61" s="14">
        <v>5255.3</v>
      </c>
      <c r="D61" s="25">
        <v>30270.53</v>
      </c>
      <c r="E61" s="25">
        <v>52973.42</v>
      </c>
      <c r="F61" s="25">
        <v>45405.79</v>
      </c>
      <c r="G61" s="25">
        <v>11351.45</v>
      </c>
      <c r="H61" s="25">
        <v>11351.45</v>
      </c>
      <c r="I61" s="14">
        <v>151352.64</v>
      </c>
      <c r="J61" s="32">
        <v>5437</v>
      </c>
      <c r="K61" s="33"/>
    </row>
    <row r="62" s="2" customFormat="1" ht="20" customHeight="1" spans="1:11">
      <c r="A62" s="11">
        <v>2</v>
      </c>
      <c r="B62" s="26" t="s">
        <v>16</v>
      </c>
      <c r="C62" s="27">
        <v>4201.8</v>
      </c>
      <c r="D62" s="25">
        <v>24202.37</v>
      </c>
      <c r="E62" s="25">
        <v>42354.14</v>
      </c>
      <c r="F62" s="25">
        <v>36303.55</v>
      </c>
      <c r="G62" s="25">
        <v>9075.89</v>
      </c>
      <c r="H62" s="25">
        <v>9075.89</v>
      </c>
      <c r="I62" s="14">
        <v>121011.84</v>
      </c>
      <c r="J62" s="32">
        <v>6619</v>
      </c>
      <c r="K62" s="33"/>
    </row>
    <row r="63" s="2" customFormat="1" ht="20" customHeight="1" spans="1:11">
      <c r="A63" s="11">
        <v>3</v>
      </c>
      <c r="B63" s="26" t="s">
        <v>21</v>
      </c>
      <c r="C63" s="27">
        <v>3207.2</v>
      </c>
      <c r="D63" s="25">
        <v>18473.46</v>
      </c>
      <c r="E63" s="25">
        <v>32328.58</v>
      </c>
      <c r="F63" s="25">
        <v>27710.2</v>
      </c>
      <c r="G63" s="25">
        <v>6927.56</v>
      </c>
      <c r="H63" s="25">
        <v>6927.56</v>
      </c>
      <c r="I63" s="14">
        <v>92367.36</v>
      </c>
      <c r="J63" s="32">
        <v>4094</v>
      </c>
      <c r="K63" s="33"/>
    </row>
    <row r="64" s="2" customFormat="1" ht="20" customHeight="1" spans="1:11">
      <c r="A64" s="11">
        <v>4</v>
      </c>
      <c r="B64" s="26" t="s">
        <v>22</v>
      </c>
      <c r="C64" s="27">
        <v>1440.5</v>
      </c>
      <c r="D64" s="25">
        <v>8297.29</v>
      </c>
      <c r="E64" s="25">
        <v>14520.23</v>
      </c>
      <c r="F64" s="25">
        <v>12445.92</v>
      </c>
      <c r="G64" s="25">
        <v>3111.48</v>
      </c>
      <c r="H64" s="25">
        <v>3111.48</v>
      </c>
      <c r="I64" s="14">
        <v>41486.4</v>
      </c>
      <c r="J64" s="32">
        <v>3011</v>
      </c>
      <c r="K64" s="33"/>
    </row>
    <row r="65" s="2" customFormat="1" ht="20" customHeight="1" spans="1:11">
      <c r="A65" s="11">
        <v>5</v>
      </c>
      <c r="B65" s="24" t="s">
        <v>17</v>
      </c>
      <c r="C65" s="28">
        <v>1949.5</v>
      </c>
      <c r="D65" s="25">
        <v>11229.12</v>
      </c>
      <c r="E65" s="25">
        <v>19650.96</v>
      </c>
      <c r="F65" s="25">
        <v>16843.68</v>
      </c>
      <c r="G65" s="25">
        <v>4210.92</v>
      </c>
      <c r="H65" s="25">
        <v>4210.92</v>
      </c>
      <c r="I65" s="14">
        <v>56145.6</v>
      </c>
      <c r="J65" s="32">
        <v>2713</v>
      </c>
      <c r="K65" s="33"/>
    </row>
    <row r="66" s="2" customFormat="1" ht="20" customHeight="1" spans="1:11">
      <c r="A66" s="11">
        <v>6</v>
      </c>
      <c r="B66" s="24" t="s">
        <v>36</v>
      </c>
      <c r="C66" s="14">
        <v>1718.5</v>
      </c>
      <c r="D66" s="25">
        <v>9898.56</v>
      </c>
      <c r="E66" s="25">
        <v>17322.48</v>
      </c>
      <c r="F66" s="25">
        <v>14847.84</v>
      </c>
      <c r="G66" s="25">
        <v>3711.96</v>
      </c>
      <c r="H66" s="25">
        <v>3711.96</v>
      </c>
      <c r="I66" s="14">
        <v>49492.8</v>
      </c>
      <c r="J66" s="32">
        <v>1594</v>
      </c>
      <c r="K66" s="33"/>
    </row>
    <row r="67" s="2" customFormat="1" ht="20" customHeight="1" spans="1:11">
      <c r="A67" s="11">
        <v>7</v>
      </c>
      <c r="B67" s="24" t="s">
        <v>20</v>
      </c>
      <c r="C67" s="14">
        <v>3066.1</v>
      </c>
      <c r="D67" s="25">
        <v>17660.72</v>
      </c>
      <c r="E67" s="25">
        <v>30906.3</v>
      </c>
      <c r="F67" s="25">
        <v>26491.1</v>
      </c>
      <c r="G67" s="25">
        <v>6622.78</v>
      </c>
      <c r="H67" s="25">
        <v>6622.78</v>
      </c>
      <c r="I67" s="14">
        <v>88303.68</v>
      </c>
      <c r="J67" s="32">
        <v>3715</v>
      </c>
      <c r="K67" s="33"/>
    </row>
    <row r="68" s="2" customFormat="1" ht="20" customHeight="1" spans="1:11">
      <c r="A68" s="22" t="s">
        <v>14</v>
      </c>
      <c r="B68" s="11" t="s">
        <v>26</v>
      </c>
      <c r="C68" s="16">
        <f t="shared" ref="C68:J68" si="15">SUM(C61:C67)</f>
        <v>20838.9</v>
      </c>
      <c r="D68" s="29">
        <f t="shared" si="15"/>
        <v>120032.05</v>
      </c>
      <c r="E68" s="29">
        <f t="shared" si="15"/>
        <v>210056.11</v>
      </c>
      <c r="F68" s="29">
        <f t="shared" si="15"/>
        <v>180048.08</v>
      </c>
      <c r="G68" s="29">
        <f t="shared" si="15"/>
        <v>45012.04</v>
      </c>
      <c r="H68" s="29">
        <f t="shared" si="15"/>
        <v>45012.04</v>
      </c>
      <c r="I68" s="29">
        <f t="shared" si="15"/>
        <v>600160.32</v>
      </c>
      <c r="J68" s="32">
        <f t="shared" si="15"/>
        <v>27183</v>
      </c>
      <c r="K68" s="33"/>
    </row>
    <row r="73" s="1" customFormat="1" ht="27" spans="1:11">
      <c r="A73" s="7" t="s">
        <v>38</v>
      </c>
      <c r="B73" s="8"/>
      <c r="C73" s="7"/>
      <c r="D73" s="7"/>
      <c r="E73" s="7"/>
      <c r="F73" s="7"/>
      <c r="G73" s="7"/>
      <c r="H73" s="7"/>
      <c r="I73" s="7"/>
      <c r="J73" s="7"/>
      <c r="K73" s="7"/>
    </row>
    <row r="74" s="2" customFormat="1" ht="20" customHeight="1" spans="1:11">
      <c r="A74" s="9" t="s">
        <v>1</v>
      </c>
      <c r="B74" s="9"/>
      <c r="C74" s="9"/>
      <c r="D74" s="9"/>
      <c r="E74" s="4"/>
      <c r="F74" s="4"/>
      <c r="G74" s="4"/>
      <c r="H74" s="4"/>
      <c r="I74" s="4" t="s">
        <v>2</v>
      </c>
      <c r="J74" s="4"/>
      <c r="K74" s="4"/>
    </row>
    <row r="75" s="3" customFormat="1" ht="23.1" customHeight="1" spans="1:11">
      <c r="A75" s="39" t="s">
        <v>3</v>
      </c>
      <c r="B75" s="40" t="s">
        <v>4</v>
      </c>
      <c r="C75" s="39" t="s">
        <v>5</v>
      </c>
      <c r="D75" s="39" t="s">
        <v>39</v>
      </c>
      <c r="E75" s="39"/>
      <c r="F75" s="39"/>
      <c r="G75" s="39"/>
      <c r="H75" s="39"/>
      <c r="I75" s="39"/>
      <c r="J75" s="10" t="s">
        <v>7</v>
      </c>
      <c r="K75" s="10" t="s">
        <v>8</v>
      </c>
    </row>
    <row r="76" s="3" customFormat="1" ht="32" customHeight="1" spans="1:11">
      <c r="A76" s="39"/>
      <c r="B76" s="41"/>
      <c r="C76" s="39"/>
      <c r="D76" s="39" t="s">
        <v>40</v>
      </c>
      <c r="E76" s="39" t="s">
        <v>41</v>
      </c>
      <c r="F76" s="39" t="s">
        <v>42</v>
      </c>
      <c r="G76" s="39" t="s">
        <v>43</v>
      </c>
      <c r="H76" s="39" t="s">
        <v>44</v>
      </c>
      <c r="I76" s="39" t="s">
        <v>14</v>
      </c>
      <c r="J76" s="10"/>
      <c r="K76" s="10"/>
    </row>
    <row r="77" s="3" customFormat="1" ht="24.95" customHeight="1" spans="1:11">
      <c r="A77" s="40">
        <v>1</v>
      </c>
      <c r="B77" s="24" t="s">
        <v>19</v>
      </c>
      <c r="C77" s="14">
        <v>574.3</v>
      </c>
      <c r="D77" s="25">
        <v>5513.28</v>
      </c>
      <c r="E77" s="25">
        <v>9648.24</v>
      </c>
      <c r="F77" s="25">
        <v>8269.92</v>
      </c>
      <c r="G77" s="25">
        <v>2067.48</v>
      </c>
      <c r="H77" s="25">
        <v>2067.48</v>
      </c>
      <c r="I77" s="14">
        <v>27566.4</v>
      </c>
      <c r="J77" s="32">
        <v>3</v>
      </c>
      <c r="K77" s="33"/>
    </row>
    <row r="78" s="3" customFormat="1" ht="24.95" customHeight="1" spans="1:11">
      <c r="A78" s="40">
        <v>2</v>
      </c>
      <c r="B78" s="26" t="s">
        <v>25</v>
      </c>
      <c r="C78" s="27">
        <v>160</v>
      </c>
      <c r="D78" s="25">
        <v>1536</v>
      </c>
      <c r="E78" s="25">
        <v>2688</v>
      </c>
      <c r="F78" s="25">
        <v>2304</v>
      </c>
      <c r="G78" s="25">
        <v>576</v>
      </c>
      <c r="H78" s="25">
        <v>576</v>
      </c>
      <c r="I78" s="14">
        <v>7680</v>
      </c>
      <c r="J78" s="32">
        <v>1</v>
      </c>
      <c r="K78" s="33"/>
    </row>
    <row r="79" s="3" customFormat="1" ht="24.95" customHeight="1" spans="1:11">
      <c r="A79" s="40">
        <v>3</v>
      </c>
      <c r="B79" s="26" t="s">
        <v>17</v>
      </c>
      <c r="C79" s="27">
        <v>15</v>
      </c>
      <c r="D79" s="25">
        <v>144</v>
      </c>
      <c r="E79" s="25">
        <v>252</v>
      </c>
      <c r="F79" s="25">
        <v>216</v>
      </c>
      <c r="G79" s="25">
        <v>54</v>
      </c>
      <c r="H79" s="25">
        <v>54</v>
      </c>
      <c r="I79" s="14">
        <v>720</v>
      </c>
      <c r="J79" s="32">
        <v>1</v>
      </c>
      <c r="K79" s="33"/>
    </row>
    <row r="80" s="3" customFormat="1" ht="24.95" customHeight="1" spans="1:11">
      <c r="A80" s="40">
        <v>4</v>
      </c>
      <c r="B80" s="26" t="s">
        <v>18</v>
      </c>
      <c r="C80" s="27">
        <v>257</v>
      </c>
      <c r="D80" s="25">
        <v>2467.2</v>
      </c>
      <c r="E80" s="25">
        <v>4317.6</v>
      </c>
      <c r="F80" s="25">
        <v>3700.8</v>
      </c>
      <c r="G80" s="25">
        <v>925.2</v>
      </c>
      <c r="H80" s="25">
        <v>925.2</v>
      </c>
      <c r="I80" s="14">
        <v>12336</v>
      </c>
      <c r="J80" s="32">
        <v>3</v>
      </c>
      <c r="K80" s="33"/>
    </row>
    <row r="81" s="3" customFormat="1" ht="24.95" customHeight="1" spans="1:11">
      <c r="A81" s="13" t="s">
        <v>14</v>
      </c>
      <c r="B81" s="40" t="s">
        <v>26</v>
      </c>
      <c r="C81" s="14">
        <f t="shared" ref="C81:J81" si="16">SUM(C77:C80)</f>
        <v>1006.3</v>
      </c>
      <c r="D81" s="14">
        <f t="shared" si="16"/>
        <v>9660.48</v>
      </c>
      <c r="E81" s="14">
        <f t="shared" si="16"/>
        <v>16905.84</v>
      </c>
      <c r="F81" s="14">
        <f t="shared" si="16"/>
        <v>14490.72</v>
      </c>
      <c r="G81" s="14">
        <f t="shared" si="16"/>
        <v>3622.68</v>
      </c>
      <c r="H81" s="14">
        <f t="shared" si="16"/>
        <v>3622.68</v>
      </c>
      <c r="I81" s="14">
        <f t="shared" si="16"/>
        <v>48302.4</v>
      </c>
      <c r="J81" s="32">
        <f t="shared" si="16"/>
        <v>8</v>
      </c>
      <c r="K81" s="33"/>
    </row>
    <row r="86" s="1" customFormat="1" ht="27" spans="1:11">
      <c r="A86" s="7" t="s">
        <v>45</v>
      </c>
      <c r="B86" s="8"/>
      <c r="C86" s="7"/>
      <c r="D86" s="7"/>
      <c r="E86" s="7"/>
      <c r="F86" s="7"/>
      <c r="G86" s="7"/>
      <c r="H86" s="7"/>
      <c r="I86" s="7"/>
      <c r="J86" s="7"/>
      <c r="K86" s="7"/>
    </row>
    <row r="87" s="2" customFormat="1" ht="20" customHeight="1" spans="1:11">
      <c r="A87" s="9" t="s">
        <v>1</v>
      </c>
      <c r="B87" s="9"/>
      <c r="C87" s="9"/>
      <c r="D87" s="9"/>
      <c r="E87" s="4"/>
      <c r="F87" s="4"/>
      <c r="G87" s="4"/>
      <c r="H87" s="4"/>
      <c r="I87" s="4" t="s">
        <v>2</v>
      </c>
      <c r="J87" s="4"/>
      <c r="K87" s="4"/>
    </row>
    <row r="88" s="4" customFormat="1" ht="23.1" customHeight="1" spans="1:11">
      <c r="A88" s="10" t="s">
        <v>3</v>
      </c>
      <c r="B88" s="11" t="s">
        <v>4</v>
      </c>
      <c r="C88" s="10" t="s">
        <v>5</v>
      </c>
      <c r="D88" s="10" t="s">
        <v>39</v>
      </c>
      <c r="E88" s="10"/>
      <c r="F88" s="10"/>
      <c r="G88" s="10"/>
      <c r="H88" s="10"/>
      <c r="I88" s="10"/>
      <c r="J88" s="10" t="s">
        <v>7</v>
      </c>
      <c r="K88" s="10" t="s">
        <v>8</v>
      </c>
    </row>
    <row r="89" s="4" customFormat="1" ht="32" customHeight="1" spans="1:11">
      <c r="A89" s="10"/>
      <c r="B89" s="12"/>
      <c r="C89" s="10"/>
      <c r="D89" s="10" t="s">
        <v>40</v>
      </c>
      <c r="E89" s="10" t="s">
        <v>41</v>
      </c>
      <c r="F89" s="10" t="s">
        <v>42</v>
      </c>
      <c r="G89" s="10" t="s">
        <v>43</v>
      </c>
      <c r="H89" s="10" t="s">
        <v>44</v>
      </c>
      <c r="I89" s="10" t="s">
        <v>14</v>
      </c>
      <c r="J89" s="10"/>
      <c r="K89" s="10"/>
    </row>
    <row r="90" s="4" customFormat="1" ht="24.95" customHeight="1" spans="1:21">
      <c r="A90" s="11">
        <v>1</v>
      </c>
      <c r="B90" s="42" t="s">
        <v>18</v>
      </c>
      <c r="C90" s="16">
        <v>160</v>
      </c>
      <c r="D90" s="43">
        <v>1536</v>
      </c>
      <c r="E90" s="43">
        <v>2688</v>
      </c>
      <c r="F90" s="43">
        <v>2304</v>
      </c>
      <c r="G90" s="43">
        <v>576</v>
      </c>
      <c r="H90" s="43">
        <v>576</v>
      </c>
      <c r="I90" s="16">
        <v>7680</v>
      </c>
      <c r="J90" s="32">
        <v>1</v>
      </c>
      <c r="K90" s="33"/>
      <c r="L90" s="57"/>
      <c r="M90" s="57"/>
      <c r="N90" s="57"/>
      <c r="O90" s="57"/>
      <c r="P90" s="57"/>
      <c r="Q90" s="57"/>
      <c r="R90" s="57"/>
      <c r="S90" s="57"/>
      <c r="T90" s="57"/>
      <c r="U90" s="57"/>
    </row>
    <row r="91" s="4" customFormat="1" ht="24.95" customHeight="1" spans="1:21">
      <c r="A91" s="11">
        <v>2</v>
      </c>
      <c r="B91" s="44" t="s">
        <v>19</v>
      </c>
      <c r="C91" s="45">
        <v>346</v>
      </c>
      <c r="D91" s="43">
        <v>3321.6</v>
      </c>
      <c r="E91" s="43">
        <v>5812.8</v>
      </c>
      <c r="F91" s="43">
        <v>4982.4</v>
      </c>
      <c r="G91" s="43">
        <v>1245.6</v>
      </c>
      <c r="H91" s="43">
        <v>1245.6</v>
      </c>
      <c r="I91" s="16">
        <v>16608</v>
      </c>
      <c r="J91" s="32">
        <v>1</v>
      </c>
      <c r="K91" s="33"/>
      <c r="L91" s="57"/>
      <c r="M91" s="57"/>
      <c r="N91" s="57"/>
      <c r="O91" s="57"/>
      <c r="P91" s="57"/>
      <c r="Q91" s="57"/>
      <c r="R91" s="57"/>
      <c r="S91" s="57"/>
      <c r="T91" s="57"/>
      <c r="U91" s="57"/>
    </row>
    <row r="92" s="4" customFormat="1" ht="24.95" customHeight="1" spans="1:22">
      <c r="A92" s="22" t="s">
        <v>14</v>
      </c>
      <c r="B92" s="11" t="s">
        <v>26</v>
      </c>
      <c r="C92" s="16">
        <f t="shared" ref="C92:J92" si="17">SUM(C90:C91)</f>
        <v>506</v>
      </c>
      <c r="D92" s="16">
        <f t="shared" si="17"/>
        <v>4857.6</v>
      </c>
      <c r="E92" s="16">
        <f t="shared" si="17"/>
        <v>8500.8</v>
      </c>
      <c r="F92" s="16">
        <f t="shared" si="17"/>
        <v>7286.4</v>
      </c>
      <c r="G92" s="16">
        <f t="shared" si="17"/>
        <v>1821.6</v>
      </c>
      <c r="H92" s="16">
        <f t="shared" si="17"/>
        <v>1821.6</v>
      </c>
      <c r="I92" s="16">
        <f t="shared" si="17"/>
        <v>24288</v>
      </c>
      <c r="J92" s="32">
        <f t="shared" si="17"/>
        <v>2</v>
      </c>
      <c r="K92" s="33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7" s="1" customFormat="1" ht="27" spans="1:11">
      <c r="A97" s="7" t="s">
        <v>46</v>
      </c>
      <c r="B97" s="8"/>
      <c r="C97" s="7"/>
      <c r="D97" s="7"/>
      <c r="E97" s="7"/>
      <c r="F97" s="7"/>
      <c r="G97" s="7"/>
      <c r="H97" s="7"/>
      <c r="I97" s="7"/>
      <c r="J97" s="7"/>
      <c r="K97" s="7"/>
    </row>
    <row r="98" s="2" customFormat="1" ht="20" customHeight="1" spans="1:13">
      <c r="A98" s="9" t="s">
        <v>1</v>
      </c>
      <c r="B98" s="9"/>
      <c r="C98" s="9"/>
      <c r="D98" s="9"/>
      <c r="J98" s="4" t="s">
        <v>47</v>
      </c>
      <c r="M98" s="4"/>
    </row>
    <row r="99" s="2" customFormat="1" ht="20" customHeight="1" spans="1:11">
      <c r="A99" s="10" t="s">
        <v>3</v>
      </c>
      <c r="B99" s="11" t="s">
        <v>48</v>
      </c>
      <c r="C99" s="10" t="s">
        <v>49</v>
      </c>
      <c r="D99" s="10" t="s">
        <v>50</v>
      </c>
      <c r="E99" s="10"/>
      <c r="F99" s="10"/>
      <c r="G99" s="10"/>
      <c r="H99" s="10"/>
      <c r="I99" s="10"/>
      <c r="J99" s="10" t="s">
        <v>7</v>
      </c>
      <c r="K99" s="10" t="s">
        <v>8</v>
      </c>
    </row>
    <row r="100" s="2" customFormat="1" ht="20" customHeight="1" spans="1:11">
      <c r="A100" s="10"/>
      <c r="B100" s="12"/>
      <c r="C100" s="10"/>
      <c r="D100" s="10" t="s">
        <v>51</v>
      </c>
      <c r="E100" s="10" t="s">
        <v>52</v>
      </c>
      <c r="F100" s="10" t="s">
        <v>53</v>
      </c>
      <c r="G100" s="10" t="s">
        <v>54</v>
      </c>
      <c r="H100" s="10" t="s">
        <v>55</v>
      </c>
      <c r="I100" s="30" t="s">
        <v>14</v>
      </c>
      <c r="J100" s="10"/>
      <c r="K100" s="10"/>
    </row>
    <row r="101" s="2" customFormat="1" ht="20" customHeight="1" spans="1:11">
      <c r="A101" s="11">
        <v>1</v>
      </c>
      <c r="B101" s="44" t="s">
        <v>18</v>
      </c>
      <c r="C101" s="23">
        <v>478</v>
      </c>
      <c r="D101" s="16">
        <v>7648</v>
      </c>
      <c r="E101" s="16">
        <v>0</v>
      </c>
      <c r="F101" s="16">
        <v>13384</v>
      </c>
      <c r="G101" s="16">
        <v>8604</v>
      </c>
      <c r="H101" s="16">
        <v>8604</v>
      </c>
      <c r="I101" s="16">
        <v>38240</v>
      </c>
      <c r="J101" s="32">
        <v>1</v>
      </c>
      <c r="K101" s="33"/>
    </row>
    <row r="102" s="2" customFormat="1" ht="20" customHeight="1" spans="1:11">
      <c r="A102" s="22" t="s">
        <v>14</v>
      </c>
      <c r="B102" s="11" t="s">
        <v>26</v>
      </c>
      <c r="C102" s="22">
        <f t="shared" ref="C102:J102" si="18">SUM(C101:C101)</f>
        <v>478</v>
      </c>
      <c r="D102" s="16">
        <f t="shared" si="18"/>
        <v>7648</v>
      </c>
      <c r="E102" s="16">
        <f t="shared" si="18"/>
        <v>0</v>
      </c>
      <c r="F102" s="16">
        <f t="shared" si="18"/>
        <v>13384</v>
      </c>
      <c r="G102" s="16">
        <f t="shared" si="18"/>
        <v>8604</v>
      </c>
      <c r="H102" s="16">
        <f t="shared" si="18"/>
        <v>8604</v>
      </c>
      <c r="I102" s="16">
        <f t="shared" si="18"/>
        <v>38240</v>
      </c>
      <c r="J102" s="32">
        <f t="shared" si="18"/>
        <v>1</v>
      </c>
      <c r="K102" s="33"/>
    </row>
    <row r="107" s="1" customFormat="1" ht="27" spans="1:11">
      <c r="A107" s="7" t="s">
        <v>56</v>
      </c>
      <c r="B107" s="8"/>
      <c r="C107" s="7"/>
      <c r="D107" s="7"/>
      <c r="E107" s="7"/>
      <c r="F107" s="7"/>
      <c r="G107" s="7"/>
      <c r="H107" s="7"/>
      <c r="I107" s="7"/>
      <c r="J107" s="7"/>
      <c r="K107" s="7"/>
    </row>
    <row r="108" s="2" customFormat="1" ht="26" customHeight="1" spans="1:11">
      <c r="A108" s="9" t="s">
        <v>1</v>
      </c>
      <c r="B108" s="9"/>
      <c r="C108" s="9"/>
      <c r="D108" s="9"/>
      <c r="E108" s="46"/>
      <c r="F108" s="46"/>
      <c r="G108" s="46"/>
      <c r="H108" s="46"/>
      <c r="I108" s="46"/>
      <c r="J108" s="58" t="s">
        <v>57</v>
      </c>
      <c r="K108" s="58"/>
    </row>
    <row r="109" s="2" customFormat="1" ht="31" customHeight="1" spans="1:11">
      <c r="A109" s="47" t="s">
        <v>3</v>
      </c>
      <c r="B109" s="47" t="s">
        <v>58</v>
      </c>
      <c r="C109" s="47" t="s">
        <v>49</v>
      </c>
      <c r="D109" s="48" t="s">
        <v>59</v>
      </c>
      <c r="E109" s="49"/>
      <c r="F109" s="49"/>
      <c r="G109" s="49"/>
      <c r="H109" s="49"/>
      <c r="I109" s="59"/>
      <c r="J109" s="47" t="s">
        <v>7</v>
      </c>
      <c r="K109" s="47" t="s">
        <v>8</v>
      </c>
    </row>
    <row r="110" s="2" customFormat="1" ht="24" customHeight="1" spans="1:11">
      <c r="A110" s="50"/>
      <c r="B110" s="50"/>
      <c r="C110" s="50"/>
      <c r="D110" s="51" t="s">
        <v>60</v>
      </c>
      <c r="E110" s="51" t="s">
        <v>61</v>
      </c>
      <c r="F110" s="51" t="s">
        <v>62</v>
      </c>
      <c r="G110" s="51" t="s">
        <v>63</v>
      </c>
      <c r="H110" s="51" t="s">
        <v>64</v>
      </c>
      <c r="I110" s="51" t="s">
        <v>14</v>
      </c>
      <c r="J110" s="50"/>
      <c r="K110" s="50"/>
    </row>
    <row r="111" s="2" customFormat="1" ht="20" customHeight="1" spans="1:11">
      <c r="A111" s="50">
        <v>1</v>
      </c>
      <c r="B111" s="50" t="s">
        <v>25</v>
      </c>
      <c r="C111" s="50">
        <v>621</v>
      </c>
      <c r="D111" s="52">
        <f t="shared" ref="D111:D119" si="19">C111*60</f>
        <v>37260</v>
      </c>
      <c r="E111" s="53">
        <f t="shared" ref="E111:E119" si="20">C111*0</f>
        <v>0</v>
      </c>
      <c r="F111" s="53">
        <f t="shared" ref="F111:F119" si="21">C111*150</f>
        <v>93150</v>
      </c>
      <c r="G111" s="53">
        <f t="shared" ref="G111:G119" si="22">C111*45</f>
        <v>27945</v>
      </c>
      <c r="H111" s="53">
        <f t="shared" ref="H111:H119" si="23">C111*45</f>
        <v>27945</v>
      </c>
      <c r="I111" s="53">
        <f t="shared" ref="I111:I119" si="24">SUM(D111:H111)</f>
        <v>186300</v>
      </c>
      <c r="J111" s="50">
        <v>3</v>
      </c>
      <c r="K111" s="50"/>
    </row>
    <row r="112" s="2" customFormat="1" ht="20" customHeight="1" spans="1:11">
      <c r="A112" s="50">
        <v>2</v>
      </c>
      <c r="B112" s="50" t="s">
        <v>23</v>
      </c>
      <c r="C112" s="50">
        <v>4678</v>
      </c>
      <c r="D112" s="52">
        <f t="shared" si="19"/>
        <v>280680</v>
      </c>
      <c r="E112" s="53">
        <f t="shared" si="20"/>
        <v>0</v>
      </c>
      <c r="F112" s="53">
        <f t="shared" si="21"/>
        <v>701700</v>
      </c>
      <c r="G112" s="53">
        <f t="shared" si="22"/>
        <v>210510</v>
      </c>
      <c r="H112" s="53">
        <f t="shared" si="23"/>
        <v>210510</v>
      </c>
      <c r="I112" s="53">
        <f t="shared" si="24"/>
        <v>1403400</v>
      </c>
      <c r="J112" s="50">
        <v>6</v>
      </c>
      <c r="K112" s="50"/>
    </row>
    <row r="113" s="2" customFormat="1" ht="20" customHeight="1" spans="1:11">
      <c r="A113" s="50">
        <v>3</v>
      </c>
      <c r="B113" s="50" t="s">
        <v>20</v>
      </c>
      <c r="C113" s="50">
        <v>1451</v>
      </c>
      <c r="D113" s="52">
        <f t="shared" si="19"/>
        <v>87060</v>
      </c>
      <c r="E113" s="53">
        <f t="shared" si="20"/>
        <v>0</v>
      </c>
      <c r="F113" s="53">
        <f t="shared" si="21"/>
        <v>217650</v>
      </c>
      <c r="G113" s="53">
        <f t="shared" si="22"/>
        <v>65295</v>
      </c>
      <c r="H113" s="53">
        <f t="shared" si="23"/>
        <v>65295</v>
      </c>
      <c r="I113" s="53">
        <f t="shared" si="24"/>
        <v>435300</v>
      </c>
      <c r="J113" s="50">
        <v>5</v>
      </c>
      <c r="K113" s="50"/>
    </row>
    <row r="114" s="2" customFormat="1" ht="20" customHeight="1" spans="1:11">
      <c r="A114" s="50">
        <v>4</v>
      </c>
      <c r="B114" s="50" t="s">
        <v>18</v>
      </c>
      <c r="C114" s="50">
        <v>1353.3</v>
      </c>
      <c r="D114" s="52">
        <f t="shared" si="19"/>
        <v>81198</v>
      </c>
      <c r="E114" s="53">
        <f t="shared" si="20"/>
        <v>0</v>
      </c>
      <c r="F114" s="53">
        <f t="shared" si="21"/>
        <v>202995</v>
      </c>
      <c r="G114" s="53">
        <f t="shared" si="22"/>
        <v>60898.5</v>
      </c>
      <c r="H114" s="53">
        <f t="shared" si="23"/>
        <v>60898.5</v>
      </c>
      <c r="I114" s="53">
        <f t="shared" si="24"/>
        <v>405990</v>
      </c>
      <c r="J114" s="50">
        <v>7</v>
      </c>
      <c r="K114" s="50"/>
    </row>
    <row r="115" s="2" customFormat="1" ht="20" customHeight="1" spans="1:11">
      <c r="A115" s="50">
        <v>5</v>
      </c>
      <c r="B115" s="50" t="s">
        <v>19</v>
      </c>
      <c r="C115" s="50">
        <v>480</v>
      </c>
      <c r="D115" s="52">
        <f t="shared" si="19"/>
        <v>28800</v>
      </c>
      <c r="E115" s="53">
        <f t="shared" si="20"/>
        <v>0</v>
      </c>
      <c r="F115" s="53">
        <f t="shared" si="21"/>
        <v>72000</v>
      </c>
      <c r="G115" s="53">
        <f t="shared" si="22"/>
        <v>21600</v>
      </c>
      <c r="H115" s="53">
        <f t="shared" si="23"/>
        <v>21600</v>
      </c>
      <c r="I115" s="53">
        <f t="shared" si="24"/>
        <v>144000</v>
      </c>
      <c r="J115" s="50">
        <v>4</v>
      </c>
      <c r="K115" s="50"/>
    </row>
    <row r="116" s="2" customFormat="1" ht="20" customHeight="1" spans="1:11">
      <c r="A116" s="50">
        <v>6</v>
      </c>
      <c r="B116" s="50" t="s">
        <v>35</v>
      </c>
      <c r="C116" s="50">
        <v>120</v>
      </c>
      <c r="D116" s="52">
        <f t="shared" si="19"/>
        <v>7200</v>
      </c>
      <c r="E116" s="53">
        <f t="shared" si="20"/>
        <v>0</v>
      </c>
      <c r="F116" s="53">
        <f t="shared" si="21"/>
        <v>18000</v>
      </c>
      <c r="G116" s="53">
        <f t="shared" si="22"/>
        <v>5400</v>
      </c>
      <c r="H116" s="53">
        <f t="shared" si="23"/>
        <v>5400</v>
      </c>
      <c r="I116" s="53">
        <f t="shared" si="24"/>
        <v>36000</v>
      </c>
      <c r="J116" s="50">
        <v>1</v>
      </c>
      <c r="K116" s="50"/>
    </row>
    <row r="117" s="2" customFormat="1" ht="20" customHeight="1" spans="1:11">
      <c r="A117" s="50">
        <v>7</v>
      </c>
      <c r="B117" s="50" t="s">
        <v>16</v>
      </c>
      <c r="C117" s="50">
        <v>77</v>
      </c>
      <c r="D117" s="52">
        <f t="shared" si="19"/>
        <v>4620</v>
      </c>
      <c r="E117" s="53">
        <f t="shared" si="20"/>
        <v>0</v>
      </c>
      <c r="F117" s="53">
        <f t="shared" si="21"/>
        <v>11550</v>
      </c>
      <c r="G117" s="53">
        <f t="shared" si="22"/>
        <v>3465</v>
      </c>
      <c r="H117" s="53">
        <f t="shared" si="23"/>
        <v>3465</v>
      </c>
      <c r="I117" s="53">
        <f t="shared" si="24"/>
        <v>23100</v>
      </c>
      <c r="J117" s="50">
        <v>1</v>
      </c>
      <c r="K117" s="50"/>
    </row>
    <row r="118" s="2" customFormat="1" ht="20" customHeight="1" spans="1:11">
      <c r="A118" s="50">
        <v>8</v>
      </c>
      <c r="B118" s="50" t="s">
        <v>21</v>
      </c>
      <c r="C118" s="50">
        <v>291.5</v>
      </c>
      <c r="D118" s="52">
        <f t="shared" si="19"/>
        <v>17490</v>
      </c>
      <c r="E118" s="53">
        <f t="shared" si="20"/>
        <v>0</v>
      </c>
      <c r="F118" s="53">
        <f t="shared" si="21"/>
        <v>43725</v>
      </c>
      <c r="G118" s="53">
        <f t="shared" si="22"/>
        <v>13117.5</v>
      </c>
      <c r="H118" s="53">
        <f t="shared" si="23"/>
        <v>13117.5</v>
      </c>
      <c r="I118" s="53">
        <f t="shared" si="24"/>
        <v>87450</v>
      </c>
      <c r="J118" s="50">
        <v>2</v>
      </c>
      <c r="K118" s="50"/>
    </row>
    <row r="119" s="2" customFormat="1" ht="20" customHeight="1" spans="1:11">
      <c r="A119" s="50">
        <v>9</v>
      </c>
      <c r="B119" s="50" t="s">
        <v>17</v>
      </c>
      <c r="C119" s="50">
        <v>200</v>
      </c>
      <c r="D119" s="52">
        <f t="shared" si="19"/>
        <v>12000</v>
      </c>
      <c r="E119" s="53">
        <f t="shared" si="20"/>
        <v>0</v>
      </c>
      <c r="F119" s="53">
        <f t="shared" si="21"/>
        <v>30000</v>
      </c>
      <c r="G119" s="53">
        <f t="shared" si="22"/>
        <v>9000</v>
      </c>
      <c r="H119" s="53">
        <f t="shared" si="23"/>
        <v>9000</v>
      </c>
      <c r="I119" s="53">
        <f t="shared" si="24"/>
        <v>60000</v>
      </c>
      <c r="J119" s="50">
        <v>1</v>
      </c>
      <c r="K119" s="50"/>
    </row>
    <row r="120" s="2" customFormat="1" ht="20" customHeight="1" spans="1:11">
      <c r="A120" s="51" t="s">
        <v>14</v>
      </c>
      <c r="B120" s="54" t="s">
        <v>26</v>
      </c>
      <c r="C120" s="55">
        <f t="shared" ref="C120:J120" si="25">SUM(C111:C119)</f>
        <v>9271.8</v>
      </c>
      <c r="D120" s="56">
        <f t="shared" si="25"/>
        <v>556308</v>
      </c>
      <c r="E120" s="56">
        <f t="shared" si="25"/>
        <v>0</v>
      </c>
      <c r="F120" s="56">
        <f t="shared" si="25"/>
        <v>1390770</v>
      </c>
      <c r="G120" s="56">
        <f t="shared" si="25"/>
        <v>417231</v>
      </c>
      <c r="H120" s="56">
        <f t="shared" si="25"/>
        <v>417231</v>
      </c>
      <c r="I120" s="56">
        <f t="shared" si="25"/>
        <v>2781540</v>
      </c>
      <c r="J120" s="55">
        <f t="shared" si="25"/>
        <v>30</v>
      </c>
      <c r="K120" s="60"/>
    </row>
    <row r="125" s="1" customFormat="1" ht="27" spans="1:11">
      <c r="A125" s="7" t="s">
        <v>65</v>
      </c>
      <c r="B125" s="8"/>
      <c r="C125" s="7"/>
      <c r="D125" s="7"/>
      <c r="E125" s="7"/>
      <c r="F125" s="7"/>
      <c r="G125" s="7"/>
      <c r="H125" s="7"/>
      <c r="I125" s="7"/>
      <c r="J125" s="7"/>
      <c r="K125" s="7"/>
    </row>
    <row r="126" s="2" customFormat="1" ht="20" customHeight="1" spans="1:11">
      <c r="A126" s="9" t="s">
        <v>1</v>
      </c>
      <c r="B126" s="9"/>
      <c r="C126" s="9"/>
      <c r="D126" s="9"/>
      <c r="E126" s="4"/>
      <c r="F126" s="4"/>
      <c r="G126" s="4"/>
      <c r="H126" s="4"/>
      <c r="I126" s="4" t="s">
        <v>2</v>
      </c>
      <c r="J126" s="4"/>
      <c r="K126" s="4"/>
    </row>
    <row r="127" s="2" customFormat="1" ht="20" customHeight="1" spans="1:11">
      <c r="A127" s="10" t="s">
        <v>3</v>
      </c>
      <c r="B127" s="11" t="s">
        <v>48</v>
      </c>
      <c r="C127" s="10" t="s">
        <v>5</v>
      </c>
      <c r="D127" s="10" t="s">
        <v>66</v>
      </c>
      <c r="E127" s="10"/>
      <c r="F127" s="10"/>
      <c r="G127" s="10"/>
      <c r="H127" s="10"/>
      <c r="I127" s="10"/>
      <c r="J127" s="10" t="s">
        <v>7</v>
      </c>
      <c r="K127" s="10" t="s">
        <v>8</v>
      </c>
    </row>
    <row r="128" s="2" customFormat="1" ht="28.5" spans="1:11">
      <c r="A128" s="10"/>
      <c r="B128" s="12"/>
      <c r="C128" s="10"/>
      <c r="D128" s="10" t="s">
        <v>67</v>
      </c>
      <c r="E128" s="10" t="s">
        <v>52</v>
      </c>
      <c r="F128" s="10" t="s">
        <v>68</v>
      </c>
      <c r="G128" s="10" t="s">
        <v>69</v>
      </c>
      <c r="H128" s="10" t="s">
        <v>70</v>
      </c>
      <c r="I128" s="10" t="s">
        <v>14</v>
      </c>
      <c r="J128" s="10"/>
      <c r="K128" s="10"/>
    </row>
    <row r="129" s="2" customFormat="1" ht="28.5" spans="1:11">
      <c r="A129" s="11">
        <v>1</v>
      </c>
      <c r="B129" s="44" t="s">
        <v>18</v>
      </c>
      <c r="C129" s="45">
        <v>1619</v>
      </c>
      <c r="D129" s="29">
        <v>48570</v>
      </c>
      <c r="E129" s="29">
        <v>0</v>
      </c>
      <c r="F129" s="29">
        <v>121425</v>
      </c>
      <c r="G129" s="29">
        <v>36427.5</v>
      </c>
      <c r="H129" s="29">
        <v>36427.5</v>
      </c>
      <c r="I129" s="16">
        <v>242850</v>
      </c>
      <c r="J129" s="32">
        <v>3</v>
      </c>
      <c r="K129" s="63" t="s">
        <v>71</v>
      </c>
    </row>
    <row r="130" s="2" customFormat="1" ht="20" customHeight="1" spans="1:11">
      <c r="A130" s="22" t="s">
        <v>14</v>
      </c>
      <c r="B130" s="11" t="s">
        <v>26</v>
      </c>
      <c r="C130" s="16">
        <f t="shared" ref="C130:J130" si="26">C129</f>
        <v>1619</v>
      </c>
      <c r="D130" s="29">
        <f t="shared" si="26"/>
        <v>48570</v>
      </c>
      <c r="E130" s="29">
        <f t="shared" si="26"/>
        <v>0</v>
      </c>
      <c r="F130" s="29">
        <f t="shared" si="26"/>
        <v>121425</v>
      </c>
      <c r="G130" s="29">
        <f t="shared" si="26"/>
        <v>36427.5</v>
      </c>
      <c r="H130" s="29">
        <f t="shared" si="26"/>
        <v>36427.5</v>
      </c>
      <c r="I130" s="16">
        <f t="shared" si="26"/>
        <v>242850</v>
      </c>
      <c r="J130" s="32">
        <f>SUM(J129)</f>
        <v>3</v>
      </c>
      <c r="K130" s="63"/>
    </row>
    <row r="135" s="1" customFormat="1" ht="27" spans="1:11">
      <c r="A135" s="7" t="s">
        <v>72</v>
      </c>
      <c r="B135" s="8"/>
      <c r="C135" s="7"/>
      <c r="D135" s="7"/>
      <c r="E135" s="7"/>
      <c r="F135" s="7"/>
      <c r="G135" s="7"/>
      <c r="H135" s="7"/>
      <c r="I135" s="7"/>
      <c r="J135" s="7"/>
      <c r="K135" s="7"/>
    </row>
    <row r="136" s="2" customFormat="1" ht="20" customHeight="1" spans="1:11">
      <c r="A136" s="9" t="s">
        <v>1</v>
      </c>
      <c r="B136" s="9"/>
      <c r="C136" s="9"/>
      <c r="D136" s="9"/>
      <c r="E136" s="4"/>
      <c r="F136" s="4"/>
      <c r="G136" s="4"/>
      <c r="H136" s="4"/>
      <c r="I136" s="4" t="s">
        <v>2</v>
      </c>
      <c r="J136" s="4"/>
      <c r="K136" s="4"/>
    </row>
    <row r="137" s="2" customFormat="1" ht="20" customHeight="1" spans="1:11">
      <c r="A137" s="10" t="s">
        <v>3</v>
      </c>
      <c r="B137" s="11" t="s">
        <v>48</v>
      </c>
      <c r="C137" s="10" t="s">
        <v>5</v>
      </c>
      <c r="D137" s="10" t="s">
        <v>73</v>
      </c>
      <c r="E137" s="10"/>
      <c r="F137" s="10"/>
      <c r="G137" s="10"/>
      <c r="H137" s="10"/>
      <c r="I137" s="10"/>
      <c r="J137" s="10" t="s">
        <v>7</v>
      </c>
      <c r="K137" s="10" t="s">
        <v>8</v>
      </c>
    </row>
    <row r="138" s="2" customFormat="1" ht="28.5" spans="1:11">
      <c r="A138" s="10"/>
      <c r="B138" s="12"/>
      <c r="C138" s="10"/>
      <c r="D138" s="10" t="s">
        <v>74</v>
      </c>
      <c r="E138" s="10" t="s">
        <v>52</v>
      </c>
      <c r="F138" s="10" t="s">
        <v>75</v>
      </c>
      <c r="G138" s="10" t="s">
        <v>76</v>
      </c>
      <c r="H138" s="10" t="s">
        <v>77</v>
      </c>
      <c r="I138" s="10" t="s">
        <v>14</v>
      </c>
      <c r="J138" s="10"/>
      <c r="K138" s="10"/>
    </row>
    <row r="139" s="2" customFormat="1" ht="31" customHeight="1" spans="1:11">
      <c r="A139" s="11">
        <v>1</v>
      </c>
      <c r="B139" s="44" t="s">
        <v>25</v>
      </c>
      <c r="C139" s="45">
        <v>50</v>
      </c>
      <c r="D139" s="29">
        <f>C139*40</f>
        <v>2000</v>
      </c>
      <c r="E139" s="29">
        <v>0</v>
      </c>
      <c r="F139" s="29">
        <f>C139*100</f>
        <v>5000</v>
      </c>
      <c r="G139" s="29">
        <f>C139*30</f>
        <v>1500</v>
      </c>
      <c r="H139" s="29">
        <f>C139*30</f>
        <v>1500</v>
      </c>
      <c r="I139" s="16">
        <f>SUM(D139:H139)</f>
        <v>10000</v>
      </c>
      <c r="J139" s="32">
        <v>1</v>
      </c>
      <c r="K139" s="63" t="s">
        <v>71</v>
      </c>
    </row>
    <row r="140" s="2" customFormat="1" ht="31" customHeight="1" spans="1:11">
      <c r="A140" s="11">
        <v>2</v>
      </c>
      <c r="B140" s="44" t="s">
        <v>16</v>
      </c>
      <c r="C140" s="45">
        <v>42</v>
      </c>
      <c r="D140" s="29">
        <f>C140*40</f>
        <v>1680</v>
      </c>
      <c r="E140" s="29">
        <v>0</v>
      </c>
      <c r="F140" s="29">
        <f>C140*100</f>
        <v>4200</v>
      </c>
      <c r="G140" s="29">
        <f>C140*30</f>
        <v>1260</v>
      </c>
      <c r="H140" s="29">
        <f>C140*30</f>
        <v>1260</v>
      </c>
      <c r="I140" s="16">
        <f>SUM(D140:H140)</f>
        <v>8400</v>
      </c>
      <c r="J140" s="32">
        <v>1</v>
      </c>
      <c r="K140" s="63" t="s">
        <v>71</v>
      </c>
    </row>
    <row r="141" s="2" customFormat="1" ht="31" customHeight="1" spans="1:11">
      <c r="A141" s="11">
        <v>3</v>
      </c>
      <c r="B141" s="44" t="s">
        <v>18</v>
      </c>
      <c r="C141" s="45">
        <v>2280</v>
      </c>
      <c r="D141" s="29">
        <f>C141*40</f>
        <v>91200</v>
      </c>
      <c r="E141" s="29">
        <v>0</v>
      </c>
      <c r="F141" s="29">
        <f>C141*100</f>
        <v>228000</v>
      </c>
      <c r="G141" s="29">
        <f>C141*30</f>
        <v>68400</v>
      </c>
      <c r="H141" s="29">
        <f>C141*30</f>
        <v>68400</v>
      </c>
      <c r="I141" s="16">
        <f>SUM(D141:H141)</f>
        <v>456000</v>
      </c>
      <c r="J141" s="32">
        <v>8</v>
      </c>
      <c r="K141" s="63" t="s">
        <v>71</v>
      </c>
    </row>
    <row r="142" s="2" customFormat="1" ht="36" customHeight="1" spans="1:11">
      <c r="A142" s="11">
        <v>3</v>
      </c>
      <c r="B142" s="44" t="s">
        <v>19</v>
      </c>
      <c r="C142" s="45">
        <v>1147</v>
      </c>
      <c r="D142" s="29">
        <f>C142*40</f>
        <v>45880</v>
      </c>
      <c r="E142" s="29">
        <v>0</v>
      </c>
      <c r="F142" s="29">
        <f>C142*100</f>
        <v>114700</v>
      </c>
      <c r="G142" s="29">
        <f>C142*30</f>
        <v>34410</v>
      </c>
      <c r="H142" s="29">
        <f>C142*30</f>
        <v>34410</v>
      </c>
      <c r="I142" s="16">
        <f>SUM(D142:H142)</f>
        <v>229400</v>
      </c>
      <c r="J142" s="32">
        <v>3</v>
      </c>
      <c r="K142" s="63" t="s">
        <v>71</v>
      </c>
    </row>
    <row r="143" s="2" customFormat="1" ht="20" customHeight="1" spans="1:11">
      <c r="A143" s="22" t="s">
        <v>14</v>
      </c>
      <c r="B143" s="11" t="s">
        <v>26</v>
      </c>
      <c r="C143" s="16">
        <f>SUM(C139:C142)</f>
        <v>3519</v>
      </c>
      <c r="D143" s="16">
        <f t="shared" ref="D143:J143" si="27">SUM(D139:D142)</f>
        <v>140760</v>
      </c>
      <c r="E143" s="16">
        <f t="shared" si="27"/>
        <v>0</v>
      </c>
      <c r="F143" s="16">
        <f t="shared" si="27"/>
        <v>351900</v>
      </c>
      <c r="G143" s="16">
        <f t="shared" si="27"/>
        <v>105570</v>
      </c>
      <c r="H143" s="16">
        <f t="shared" si="27"/>
        <v>105570</v>
      </c>
      <c r="I143" s="16">
        <f t="shared" si="27"/>
        <v>703800</v>
      </c>
      <c r="J143" s="32">
        <f t="shared" si="27"/>
        <v>13</v>
      </c>
      <c r="K143" s="33"/>
    </row>
    <row r="148" s="1" customFormat="1" ht="27" spans="1:11">
      <c r="A148" s="7" t="s">
        <v>78</v>
      </c>
      <c r="B148" s="8"/>
      <c r="C148" s="7"/>
      <c r="D148" s="7"/>
      <c r="E148" s="7"/>
      <c r="F148" s="7"/>
      <c r="G148" s="7"/>
      <c r="H148" s="7"/>
      <c r="I148" s="7"/>
      <c r="J148" s="7"/>
      <c r="K148" s="7"/>
    </row>
    <row r="149" s="2" customFormat="1" ht="20" customHeight="1" spans="1:10">
      <c r="A149" s="9" t="s">
        <v>1</v>
      </c>
      <c r="B149" s="9"/>
      <c r="C149" s="9"/>
      <c r="D149" s="9"/>
      <c r="J149" s="4" t="s">
        <v>47</v>
      </c>
    </row>
    <row r="150" s="2" customFormat="1" ht="20" customHeight="1" spans="1:11">
      <c r="A150" s="10" t="s">
        <v>3</v>
      </c>
      <c r="B150" s="10" t="s">
        <v>79</v>
      </c>
      <c r="C150" s="10" t="s">
        <v>80</v>
      </c>
      <c r="D150" s="61" t="s">
        <v>81</v>
      </c>
      <c r="E150" s="61"/>
      <c r="F150" s="61"/>
      <c r="G150" s="61"/>
      <c r="H150" s="61"/>
      <c r="I150" s="61"/>
      <c r="J150" s="10" t="s">
        <v>7</v>
      </c>
      <c r="K150" s="10" t="s">
        <v>8</v>
      </c>
    </row>
    <row r="151" s="2" customFormat="1" ht="28.5" spans="1:11">
      <c r="A151" s="10"/>
      <c r="B151" s="10"/>
      <c r="C151" s="10"/>
      <c r="D151" s="61" t="s">
        <v>82</v>
      </c>
      <c r="E151" s="61" t="s">
        <v>83</v>
      </c>
      <c r="F151" s="61" t="s">
        <v>84</v>
      </c>
      <c r="G151" s="61" t="s">
        <v>85</v>
      </c>
      <c r="H151" s="61" t="s">
        <v>86</v>
      </c>
      <c r="I151" s="61" t="s">
        <v>14</v>
      </c>
      <c r="J151" s="10"/>
      <c r="K151" s="10"/>
    </row>
    <row r="152" s="2" customFormat="1" ht="20" customHeight="1" spans="1:11">
      <c r="A152" s="11">
        <v>1</v>
      </c>
      <c r="B152" s="22" t="s">
        <v>21</v>
      </c>
      <c r="C152" s="22">
        <v>70</v>
      </c>
      <c r="D152" s="29">
        <f>+C152*10.5</f>
        <v>735</v>
      </c>
      <c r="E152" s="29">
        <f>+C152*36</f>
        <v>2520</v>
      </c>
      <c r="F152" s="29">
        <f>+C152*31.5</f>
        <v>2205</v>
      </c>
      <c r="G152" s="29">
        <f>+C152*7.2</f>
        <v>504</v>
      </c>
      <c r="H152" s="29">
        <f>+C152*4.8</f>
        <v>336</v>
      </c>
      <c r="I152" s="29">
        <f>SUM(D152:H152)</f>
        <v>6300</v>
      </c>
      <c r="J152" s="11">
        <v>1</v>
      </c>
      <c r="K152" s="64"/>
    </row>
    <row r="153" s="2" customFormat="1" ht="20" customHeight="1" spans="1:11">
      <c r="A153" s="11">
        <v>2</v>
      </c>
      <c r="B153" s="22" t="s">
        <v>18</v>
      </c>
      <c r="C153" s="22">
        <v>4805</v>
      </c>
      <c r="D153" s="29">
        <f t="shared" ref="D153:D159" si="28">+C153*10.5</f>
        <v>50452.5</v>
      </c>
      <c r="E153" s="29">
        <f t="shared" ref="E153:E159" si="29">+C153*36</f>
        <v>172980</v>
      </c>
      <c r="F153" s="29">
        <f t="shared" ref="F153:F159" si="30">+C153*31.5</f>
        <v>151357.5</v>
      </c>
      <c r="G153" s="29">
        <f t="shared" ref="G153:G159" si="31">+C153*7.2</f>
        <v>34596</v>
      </c>
      <c r="H153" s="29">
        <f t="shared" ref="H153:H159" si="32">+C153*4.8</f>
        <v>23064</v>
      </c>
      <c r="I153" s="29">
        <f t="shared" ref="I153:I159" si="33">SUM(D153:H153)</f>
        <v>432450</v>
      </c>
      <c r="J153" s="11">
        <v>1</v>
      </c>
      <c r="K153" s="64"/>
    </row>
    <row r="154" s="2" customFormat="1" ht="20" customHeight="1" spans="1:11">
      <c r="A154" s="11">
        <v>3</v>
      </c>
      <c r="B154" s="22" t="s">
        <v>19</v>
      </c>
      <c r="C154" s="22">
        <v>595</v>
      </c>
      <c r="D154" s="29">
        <f t="shared" si="28"/>
        <v>6247.5</v>
      </c>
      <c r="E154" s="29">
        <f t="shared" si="29"/>
        <v>21420</v>
      </c>
      <c r="F154" s="29">
        <f t="shared" si="30"/>
        <v>18742.5</v>
      </c>
      <c r="G154" s="29">
        <f t="shared" si="31"/>
        <v>4284</v>
      </c>
      <c r="H154" s="29">
        <f t="shared" si="32"/>
        <v>2856</v>
      </c>
      <c r="I154" s="29">
        <f t="shared" si="33"/>
        <v>53550</v>
      </c>
      <c r="J154" s="11">
        <v>1</v>
      </c>
      <c r="K154" s="64"/>
    </row>
    <row r="155" s="2" customFormat="1" ht="20" customHeight="1" spans="1:11">
      <c r="A155" s="11">
        <v>4</v>
      </c>
      <c r="B155" s="22" t="s">
        <v>35</v>
      </c>
      <c r="C155" s="22">
        <v>1505</v>
      </c>
      <c r="D155" s="29">
        <f t="shared" si="28"/>
        <v>15802.5</v>
      </c>
      <c r="E155" s="29">
        <f t="shared" si="29"/>
        <v>54180</v>
      </c>
      <c r="F155" s="29">
        <f t="shared" si="30"/>
        <v>47407.5</v>
      </c>
      <c r="G155" s="29">
        <f t="shared" si="31"/>
        <v>10836</v>
      </c>
      <c r="H155" s="29">
        <f t="shared" si="32"/>
        <v>7224</v>
      </c>
      <c r="I155" s="29">
        <f t="shared" si="33"/>
        <v>135450</v>
      </c>
      <c r="J155" s="11">
        <v>1</v>
      </c>
      <c r="K155" s="64"/>
    </row>
    <row r="156" s="2" customFormat="1" ht="20" customHeight="1" spans="1:11">
      <c r="A156" s="11">
        <v>5</v>
      </c>
      <c r="B156" s="22" t="s">
        <v>15</v>
      </c>
      <c r="C156" s="22">
        <v>1153</v>
      </c>
      <c r="D156" s="29">
        <f t="shared" si="28"/>
        <v>12106.5</v>
      </c>
      <c r="E156" s="29">
        <f t="shared" si="29"/>
        <v>41508</v>
      </c>
      <c r="F156" s="29">
        <f t="shared" si="30"/>
        <v>36319.5</v>
      </c>
      <c r="G156" s="29">
        <f t="shared" si="31"/>
        <v>8301.6</v>
      </c>
      <c r="H156" s="29">
        <f t="shared" si="32"/>
        <v>5534.4</v>
      </c>
      <c r="I156" s="29">
        <f t="shared" si="33"/>
        <v>103770</v>
      </c>
      <c r="J156" s="11">
        <v>2</v>
      </c>
      <c r="K156" s="64"/>
    </row>
    <row r="157" s="2" customFormat="1" ht="20" customHeight="1" spans="1:11">
      <c r="A157" s="11">
        <v>6</v>
      </c>
      <c r="B157" s="22" t="s">
        <v>23</v>
      </c>
      <c r="C157" s="22">
        <v>6400</v>
      </c>
      <c r="D157" s="29">
        <f t="shared" si="28"/>
        <v>67200</v>
      </c>
      <c r="E157" s="29">
        <f t="shared" si="29"/>
        <v>230400</v>
      </c>
      <c r="F157" s="29">
        <f t="shared" si="30"/>
        <v>201600</v>
      </c>
      <c r="G157" s="29">
        <f t="shared" si="31"/>
        <v>46080</v>
      </c>
      <c r="H157" s="29">
        <f t="shared" si="32"/>
        <v>30720</v>
      </c>
      <c r="I157" s="29">
        <f t="shared" si="33"/>
        <v>576000</v>
      </c>
      <c r="J157" s="11">
        <v>1</v>
      </c>
      <c r="K157" s="64"/>
    </row>
    <row r="158" s="2" customFormat="1" ht="20" customHeight="1" spans="1:11">
      <c r="A158" s="11">
        <v>7</v>
      </c>
      <c r="B158" s="22" t="s">
        <v>25</v>
      </c>
      <c r="C158" s="22">
        <v>1500</v>
      </c>
      <c r="D158" s="29">
        <f t="shared" si="28"/>
        <v>15750</v>
      </c>
      <c r="E158" s="29">
        <f t="shared" si="29"/>
        <v>54000</v>
      </c>
      <c r="F158" s="29">
        <f t="shared" si="30"/>
        <v>47250</v>
      </c>
      <c r="G158" s="29">
        <f t="shared" si="31"/>
        <v>10800</v>
      </c>
      <c r="H158" s="29">
        <f t="shared" si="32"/>
        <v>7200</v>
      </c>
      <c r="I158" s="29">
        <f t="shared" si="33"/>
        <v>135000</v>
      </c>
      <c r="J158" s="11">
        <v>1</v>
      </c>
      <c r="K158" s="65"/>
    </row>
    <row r="159" s="2" customFormat="1" ht="20" customHeight="1" spans="1:11">
      <c r="A159" s="11">
        <v>8</v>
      </c>
      <c r="B159" s="22" t="s">
        <v>16</v>
      </c>
      <c r="C159" s="22">
        <v>3100</v>
      </c>
      <c r="D159" s="29">
        <f t="shared" si="28"/>
        <v>32550</v>
      </c>
      <c r="E159" s="29">
        <f t="shared" si="29"/>
        <v>111600</v>
      </c>
      <c r="F159" s="29">
        <f t="shared" si="30"/>
        <v>97650</v>
      </c>
      <c r="G159" s="29">
        <f t="shared" si="31"/>
        <v>22320</v>
      </c>
      <c r="H159" s="29">
        <f t="shared" si="32"/>
        <v>14880</v>
      </c>
      <c r="I159" s="29">
        <f t="shared" si="33"/>
        <v>279000</v>
      </c>
      <c r="J159" s="11">
        <v>1</v>
      </c>
      <c r="K159" s="65"/>
    </row>
    <row r="160" s="2" customFormat="1" ht="20" customHeight="1" spans="1:11">
      <c r="A160" s="55" t="s">
        <v>14</v>
      </c>
      <c r="B160" s="55" t="s">
        <v>26</v>
      </c>
      <c r="C160" s="55">
        <f t="shared" ref="C160:J160" si="34">SUM(C152:C159)</f>
        <v>19128</v>
      </c>
      <c r="D160" s="29">
        <f t="shared" si="34"/>
        <v>200844</v>
      </c>
      <c r="E160" s="29">
        <f t="shared" si="34"/>
        <v>688608</v>
      </c>
      <c r="F160" s="29">
        <f t="shared" si="34"/>
        <v>602532</v>
      </c>
      <c r="G160" s="29">
        <f t="shared" si="34"/>
        <v>137721.6</v>
      </c>
      <c r="H160" s="29">
        <f t="shared" si="34"/>
        <v>91814.4</v>
      </c>
      <c r="I160" s="29">
        <f t="shared" si="34"/>
        <v>1721520</v>
      </c>
      <c r="J160" s="55">
        <f t="shared" si="34"/>
        <v>9</v>
      </c>
      <c r="K160" s="65"/>
    </row>
    <row r="165" s="1" customFormat="1" ht="27" spans="1:11">
      <c r="A165" s="7" t="s">
        <v>87</v>
      </c>
      <c r="B165" s="8"/>
      <c r="C165" s="7"/>
      <c r="D165" s="7"/>
      <c r="E165" s="7"/>
      <c r="F165" s="7"/>
      <c r="G165" s="7"/>
      <c r="H165" s="7"/>
      <c r="I165" s="7"/>
      <c r="J165" s="7"/>
      <c r="K165" s="7"/>
    </row>
    <row r="166" s="2" customFormat="1" ht="21" customHeight="1" spans="1:11">
      <c r="A166" s="9" t="s">
        <v>1</v>
      </c>
      <c r="B166" s="9"/>
      <c r="C166" s="9"/>
      <c r="D166" s="9"/>
      <c r="E166" s="62"/>
      <c r="F166" s="62"/>
      <c r="G166" s="62"/>
      <c r="H166" s="62"/>
      <c r="I166" s="62"/>
      <c r="J166" s="58" t="s">
        <v>88</v>
      </c>
      <c r="K166" s="58"/>
    </row>
    <row r="167" s="2" customFormat="1" ht="20" customHeight="1" spans="1:11">
      <c r="A167" s="47" t="s">
        <v>3</v>
      </c>
      <c r="B167" s="47" t="s">
        <v>58</v>
      </c>
      <c r="C167" s="47" t="s">
        <v>49</v>
      </c>
      <c r="D167" s="48" t="s">
        <v>89</v>
      </c>
      <c r="E167" s="49"/>
      <c r="F167" s="49"/>
      <c r="G167" s="49"/>
      <c r="H167" s="49"/>
      <c r="I167" s="59"/>
      <c r="J167" s="47" t="s">
        <v>7</v>
      </c>
      <c r="K167" s="47" t="s">
        <v>8</v>
      </c>
    </row>
    <row r="168" s="2" customFormat="1" ht="27" customHeight="1" spans="1:11">
      <c r="A168" s="50"/>
      <c r="B168" s="50"/>
      <c r="C168" s="50"/>
      <c r="D168" s="51" t="s">
        <v>90</v>
      </c>
      <c r="E168" s="51" t="s">
        <v>61</v>
      </c>
      <c r="F168" s="51" t="s">
        <v>91</v>
      </c>
      <c r="G168" s="51" t="s">
        <v>92</v>
      </c>
      <c r="H168" s="51" t="s">
        <v>93</v>
      </c>
      <c r="I168" s="51" t="s">
        <v>14</v>
      </c>
      <c r="J168" s="50"/>
      <c r="K168" s="50"/>
    </row>
    <row r="169" s="2" customFormat="1" ht="20" customHeight="1" spans="1:11">
      <c r="A169" s="50">
        <v>1</v>
      </c>
      <c r="B169" s="50" t="s">
        <v>20</v>
      </c>
      <c r="C169" s="51">
        <v>170000</v>
      </c>
      <c r="D169" s="52">
        <f>C169*0.18</f>
        <v>30600</v>
      </c>
      <c r="E169" s="53">
        <v>0</v>
      </c>
      <c r="F169" s="53">
        <f>C169*0.3</f>
        <v>51000</v>
      </c>
      <c r="G169" s="53">
        <f>C169*0.06</f>
        <v>10200</v>
      </c>
      <c r="H169" s="53">
        <f>C169*0.06</f>
        <v>10200</v>
      </c>
      <c r="I169" s="53">
        <f>C169*0.6</f>
        <v>102000</v>
      </c>
      <c r="J169" s="50">
        <v>1</v>
      </c>
      <c r="K169" s="66"/>
    </row>
    <row r="170" s="2" customFormat="1" ht="20" customHeight="1" spans="1:11">
      <c r="A170" s="50">
        <v>2</v>
      </c>
      <c r="B170" s="50" t="s">
        <v>16</v>
      </c>
      <c r="C170" s="51">
        <v>261000</v>
      </c>
      <c r="D170" s="52">
        <f>C170*0.18</f>
        <v>46980</v>
      </c>
      <c r="E170" s="53">
        <v>0</v>
      </c>
      <c r="F170" s="53">
        <f>C170*0.3</f>
        <v>78300</v>
      </c>
      <c r="G170" s="53">
        <f>C170*0.06</f>
        <v>15660</v>
      </c>
      <c r="H170" s="53">
        <f>C170*0.06</f>
        <v>15660</v>
      </c>
      <c r="I170" s="53">
        <f>C170*0.6</f>
        <v>156600</v>
      </c>
      <c r="J170" s="50">
        <v>1</v>
      </c>
      <c r="K170" s="66"/>
    </row>
    <row r="171" s="2" customFormat="1" ht="20" customHeight="1" spans="1:11">
      <c r="A171" s="50">
        <v>3</v>
      </c>
      <c r="B171" s="50" t="s">
        <v>18</v>
      </c>
      <c r="C171" s="51">
        <v>24000</v>
      </c>
      <c r="D171" s="52">
        <f>C171*0.18</f>
        <v>4320</v>
      </c>
      <c r="E171" s="53">
        <v>0</v>
      </c>
      <c r="F171" s="53">
        <f>C171*0.3</f>
        <v>7200</v>
      </c>
      <c r="G171" s="53">
        <f>C171*0.06</f>
        <v>1440</v>
      </c>
      <c r="H171" s="53">
        <f>C171*0.06</f>
        <v>1440</v>
      </c>
      <c r="I171" s="53">
        <f>C171*0.6</f>
        <v>14400</v>
      </c>
      <c r="J171" s="50">
        <v>1</v>
      </c>
      <c r="K171" s="66"/>
    </row>
    <row r="172" s="2" customFormat="1" ht="20" customHeight="1" spans="1:11">
      <c r="A172" s="50">
        <v>4</v>
      </c>
      <c r="B172" s="50" t="s">
        <v>23</v>
      </c>
      <c r="C172" s="51">
        <v>28000</v>
      </c>
      <c r="D172" s="52">
        <f>C172*0.18</f>
        <v>5040</v>
      </c>
      <c r="E172" s="53">
        <v>0</v>
      </c>
      <c r="F172" s="53">
        <f>C172*0.3</f>
        <v>8400</v>
      </c>
      <c r="G172" s="53">
        <f>C172*0.06</f>
        <v>1680</v>
      </c>
      <c r="H172" s="53">
        <f>C172*0.06</f>
        <v>1680</v>
      </c>
      <c r="I172" s="53">
        <f>C172*0.6</f>
        <v>16800</v>
      </c>
      <c r="J172" s="50">
        <v>1</v>
      </c>
      <c r="K172" s="66"/>
    </row>
    <row r="173" s="2" customFormat="1" ht="20" customHeight="1" spans="1:11">
      <c r="A173" s="51" t="s">
        <v>14</v>
      </c>
      <c r="B173" s="54" t="s">
        <v>26</v>
      </c>
      <c r="C173" s="55">
        <f>SUM(C169:C172)</f>
        <v>483000</v>
      </c>
      <c r="D173" s="52">
        <f t="shared" ref="D173:J173" si="35">SUM(D169:D172)</f>
        <v>86940</v>
      </c>
      <c r="E173" s="52">
        <f t="shared" si="35"/>
        <v>0</v>
      </c>
      <c r="F173" s="52">
        <f t="shared" si="35"/>
        <v>144900</v>
      </c>
      <c r="G173" s="52">
        <f t="shared" si="35"/>
        <v>28980</v>
      </c>
      <c r="H173" s="52">
        <f t="shared" si="35"/>
        <v>28980</v>
      </c>
      <c r="I173" s="52">
        <f t="shared" si="35"/>
        <v>289800</v>
      </c>
      <c r="J173" s="55">
        <f t="shared" si="35"/>
        <v>4</v>
      </c>
      <c r="K173" s="67"/>
    </row>
    <row r="178" s="1" customFormat="1" ht="27" spans="1:11">
      <c r="A178" s="7" t="s">
        <v>94</v>
      </c>
      <c r="B178" s="8"/>
      <c r="C178" s="7"/>
      <c r="D178" s="7"/>
      <c r="E178" s="7"/>
      <c r="F178" s="7"/>
      <c r="G178" s="7"/>
      <c r="H178" s="7"/>
      <c r="I178" s="7"/>
      <c r="J178" s="7"/>
      <c r="K178" s="7"/>
    </row>
    <row r="179" s="2" customFormat="1" ht="20" customHeight="1" spans="1:10">
      <c r="A179" s="9" t="s">
        <v>1</v>
      </c>
      <c r="B179" s="9"/>
      <c r="C179" s="9"/>
      <c r="D179" s="9"/>
      <c r="J179" s="4" t="s">
        <v>47</v>
      </c>
    </row>
    <row r="180" s="2" customFormat="1" ht="20" customHeight="1" spans="1:11">
      <c r="A180" s="10" t="s">
        <v>3</v>
      </c>
      <c r="B180" s="10" t="s">
        <v>79</v>
      </c>
      <c r="C180" s="10" t="s">
        <v>80</v>
      </c>
      <c r="D180" s="61" t="s">
        <v>95</v>
      </c>
      <c r="E180" s="61"/>
      <c r="F180" s="61"/>
      <c r="G180" s="61"/>
      <c r="H180" s="61"/>
      <c r="I180" s="61"/>
      <c r="J180" s="10" t="s">
        <v>7</v>
      </c>
      <c r="K180" s="10" t="s">
        <v>8</v>
      </c>
    </row>
    <row r="181" s="2" customFormat="1" ht="28.5" spans="1:11">
      <c r="A181" s="10"/>
      <c r="B181" s="10"/>
      <c r="C181" s="10"/>
      <c r="D181" s="61" t="s">
        <v>96</v>
      </c>
      <c r="E181" s="61" t="s">
        <v>97</v>
      </c>
      <c r="F181" s="61" t="s">
        <v>98</v>
      </c>
      <c r="G181" s="61" t="s">
        <v>99</v>
      </c>
      <c r="H181" s="61" t="s">
        <v>100</v>
      </c>
      <c r="I181" s="61" t="s">
        <v>14</v>
      </c>
      <c r="J181" s="10"/>
      <c r="K181" s="10"/>
    </row>
    <row r="182" s="2" customFormat="1" ht="20" customHeight="1" spans="1:11">
      <c r="A182" s="11">
        <v>1</v>
      </c>
      <c r="B182" s="22" t="s">
        <v>23</v>
      </c>
      <c r="C182" s="22">
        <v>79875</v>
      </c>
      <c r="D182" s="29">
        <v>1118250</v>
      </c>
      <c r="E182" s="29">
        <v>1789200</v>
      </c>
      <c r="F182" s="29">
        <v>1118250</v>
      </c>
      <c r="G182" s="29">
        <v>223650</v>
      </c>
      <c r="H182" s="29">
        <v>223650</v>
      </c>
      <c r="I182" s="29">
        <v>4473000</v>
      </c>
      <c r="J182" s="11">
        <v>2</v>
      </c>
      <c r="K182" s="64"/>
    </row>
    <row r="183" s="2" customFormat="1" ht="20" customHeight="1" spans="1:11">
      <c r="A183" s="11">
        <v>2</v>
      </c>
      <c r="B183" s="22" t="s">
        <v>19</v>
      </c>
      <c r="C183" s="22">
        <v>41055</v>
      </c>
      <c r="D183" s="29">
        <v>574770</v>
      </c>
      <c r="E183" s="29">
        <v>919632</v>
      </c>
      <c r="F183" s="29">
        <v>574770</v>
      </c>
      <c r="G183" s="29">
        <v>114954</v>
      </c>
      <c r="H183" s="29">
        <v>114954</v>
      </c>
      <c r="I183" s="29">
        <v>2299080</v>
      </c>
      <c r="J183" s="11">
        <v>3</v>
      </c>
      <c r="K183" s="64"/>
    </row>
    <row r="184" s="2" customFormat="1" ht="20" customHeight="1" spans="1:11">
      <c r="A184" s="11">
        <v>3</v>
      </c>
      <c r="B184" s="22" t="s">
        <v>18</v>
      </c>
      <c r="C184" s="22">
        <v>47150</v>
      </c>
      <c r="D184" s="29">
        <v>660100</v>
      </c>
      <c r="E184" s="29">
        <v>1056160</v>
      </c>
      <c r="F184" s="29">
        <v>660100</v>
      </c>
      <c r="G184" s="29">
        <v>132020</v>
      </c>
      <c r="H184" s="29">
        <v>132020</v>
      </c>
      <c r="I184" s="29">
        <v>2640400</v>
      </c>
      <c r="J184" s="11">
        <v>3</v>
      </c>
      <c r="K184" s="64"/>
    </row>
    <row r="185" s="2" customFormat="1" ht="20" customHeight="1" spans="1:11">
      <c r="A185" s="11">
        <v>4</v>
      </c>
      <c r="B185" s="22" t="s">
        <v>15</v>
      </c>
      <c r="C185" s="22">
        <v>43240</v>
      </c>
      <c r="D185" s="29">
        <v>605360</v>
      </c>
      <c r="E185" s="29">
        <v>968576</v>
      </c>
      <c r="F185" s="29">
        <v>605360</v>
      </c>
      <c r="G185" s="29">
        <v>121072</v>
      </c>
      <c r="H185" s="29">
        <v>121072</v>
      </c>
      <c r="I185" s="29">
        <v>2421440</v>
      </c>
      <c r="J185" s="11">
        <v>4</v>
      </c>
      <c r="K185" s="64"/>
    </row>
    <row r="186" s="2" customFormat="1" ht="20" customHeight="1" spans="1:11">
      <c r="A186" s="11">
        <v>5</v>
      </c>
      <c r="B186" s="22" t="s">
        <v>17</v>
      </c>
      <c r="C186" s="22">
        <v>3300</v>
      </c>
      <c r="D186" s="29">
        <v>46200</v>
      </c>
      <c r="E186" s="29">
        <v>73920</v>
      </c>
      <c r="F186" s="29">
        <v>46200</v>
      </c>
      <c r="G186" s="29">
        <v>9240</v>
      </c>
      <c r="H186" s="29">
        <v>9240</v>
      </c>
      <c r="I186" s="29">
        <v>184800</v>
      </c>
      <c r="J186" s="11">
        <v>1</v>
      </c>
      <c r="K186" s="64"/>
    </row>
    <row r="187" s="2" customFormat="1" ht="20" customHeight="1" spans="1:11">
      <c r="A187" s="11">
        <v>6</v>
      </c>
      <c r="B187" s="22" t="s">
        <v>25</v>
      </c>
      <c r="C187" s="22">
        <v>33610</v>
      </c>
      <c r="D187" s="29">
        <v>470540</v>
      </c>
      <c r="E187" s="29">
        <v>752864</v>
      </c>
      <c r="F187" s="29">
        <v>470540</v>
      </c>
      <c r="G187" s="29">
        <v>94108</v>
      </c>
      <c r="H187" s="29">
        <v>94108</v>
      </c>
      <c r="I187" s="29">
        <v>1882160</v>
      </c>
      <c r="J187" s="11">
        <v>1</v>
      </c>
      <c r="K187" s="64"/>
    </row>
    <row r="188" s="2" customFormat="1" ht="20" customHeight="1" spans="1:11">
      <c r="A188" s="11">
        <v>7</v>
      </c>
      <c r="B188" s="22" t="s">
        <v>20</v>
      </c>
      <c r="C188" s="22">
        <v>42725</v>
      </c>
      <c r="D188" s="29">
        <v>598150</v>
      </c>
      <c r="E188" s="29">
        <v>957040</v>
      </c>
      <c r="F188" s="29">
        <v>598150</v>
      </c>
      <c r="G188" s="29">
        <v>119630</v>
      </c>
      <c r="H188" s="29">
        <v>119630</v>
      </c>
      <c r="I188" s="29">
        <v>2392600</v>
      </c>
      <c r="J188" s="11">
        <v>1</v>
      </c>
      <c r="K188" s="64"/>
    </row>
    <row r="189" s="2" customFormat="1" ht="20" customHeight="1" spans="1:11">
      <c r="A189" s="11">
        <v>8</v>
      </c>
      <c r="B189" s="22" t="s">
        <v>21</v>
      </c>
      <c r="C189" s="22">
        <v>20600</v>
      </c>
      <c r="D189" s="29">
        <v>288400</v>
      </c>
      <c r="E189" s="29">
        <v>461440</v>
      </c>
      <c r="F189" s="29">
        <v>288400</v>
      </c>
      <c r="G189" s="29">
        <v>57680</v>
      </c>
      <c r="H189" s="29">
        <v>57680</v>
      </c>
      <c r="I189" s="29">
        <v>1153600</v>
      </c>
      <c r="J189" s="11">
        <v>3</v>
      </c>
      <c r="K189" s="64"/>
    </row>
    <row r="190" s="2" customFormat="1" ht="20" customHeight="1" spans="1:11">
      <c r="A190" s="55" t="s">
        <v>14</v>
      </c>
      <c r="B190" s="55" t="s">
        <v>26</v>
      </c>
      <c r="C190" s="55">
        <f t="shared" ref="C190:J190" si="36">SUM(C182:C189)</f>
        <v>311555</v>
      </c>
      <c r="D190" s="29">
        <f t="shared" si="36"/>
        <v>4361770</v>
      </c>
      <c r="E190" s="29">
        <f t="shared" si="36"/>
        <v>6978832</v>
      </c>
      <c r="F190" s="29">
        <f t="shared" si="36"/>
        <v>4361770</v>
      </c>
      <c r="G190" s="29">
        <f t="shared" si="36"/>
        <v>872354</v>
      </c>
      <c r="H190" s="29">
        <f t="shared" si="36"/>
        <v>872354</v>
      </c>
      <c r="I190" s="29">
        <f t="shared" si="36"/>
        <v>17447080</v>
      </c>
      <c r="J190" s="55">
        <f t="shared" si="36"/>
        <v>18</v>
      </c>
      <c r="K190" s="65"/>
    </row>
    <row r="195" s="1" customFormat="1" ht="27" spans="1:11">
      <c r="A195" s="7" t="s">
        <v>101</v>
      </c>
      <c r="B195" s="8"/>
      <c r="C195" s="7"/>
      <c r="D195" s="7"/>
      <c r="E195" s="7"/>
      <c r="F195" s="7"/>
      <c r="G195" s="7"/>
      <c r="H195" s="7"/>
      <c r="I195" s="7"/>
      <c r="J195" s="7"/>
      <c r="K195" s="7"/>
    </row>
    <row r="196" s="5" customFormat="1" ht="20" customHeight="1" spans="1:11">
      <c r="A196" s="9" t="s">
        <v>1</v>
      </c>
      <c r="B196" s="9"/>
      <c r="C196" s="9"/>
      <c r="D196" s="9"/>
      <c r="E196" s="2"/>
      <c r="F196" s="2"/>
      <c r="G196" s="2"/>
      <c r="H196" s="2"/>
      <c r="I196" s="2"/>
      <c r="J196" s="4" t="s">
        <v>47</v>
      </c>
      <c r="K196" s="2"/>
    </row>
    <row r="197" s="5" customFormat="1" ht="20" customHeight="1" spans="1:11">
      <c r="A197" s="10" t="s">
        <v>3</v>
      </c>
      <c r="B197" s="10" t="s">
        <v>79</v>
      </c>
      <c r="C197" s="10" t="s">
        <v>80</v>
      </c>
      <c r="D197" s="61" t="s">
        <v>102</v>
      </c>
      <c r="E197" s="61"/>
      <c r="F197" s="61"/>
      <c r="G197" s="61"/>
      <c r="H197" s="61"/>
      <c r="I197" s="61"/>
      <c r="J197" s="10" t="s">
        <v>7</v>
      </c>
      <c r="K197" s="10" t="s">
        <v>8</v>
      </c>
    </row>
    <row r="198" s="5" customFormat="1" ht="33" customHeight="1" spans="1:11">
      <c r="A198" s="10"/>
      <c r="B198" s="10"/>
      <c r="C198" s="10"/>
      <c r="D198" s="61" t="s">
        <v>103</v>
      </c>
      <c r="E198" s="61" t="s">
        <v>104</v>
      </c>
      <c r="F198" s="61" t="s">
        <v>105</v>
      </c>
      <c r="G198" s="61" t="s">
        <v>106</v>
      </c>
      <c r="H198" s="61" t="s">
        <v>107</v>
      </c>
      <c r="I198" s="61" t="s">
        <v>14</v>
      </c>
      <c r="J198" s="10"/>
      <c r="K198" s="10"/>
    </row>
    <row r="199" s="5" customFormat="1" ht="20" customHeight="1" spans="1:11">
      <c r="A199" s="11">
        <v>1</v>
      </c>
      <c r="B199" s="22" t="s">
        <v>23</v>
      </c>
      <c r="C199" s="68">
        <v>210000</v>
      </c>
      <c r="D199" s="29">
        <v>1575000</v>
      </c>
      <c r="E199" s="29">
        <v>2520000</v>
      </c>
      <c r="F199" s="29">
        <v>1575000</v>
      </c>
      <c r="G199" s="29">
        <v>315000</v>
      </c>
      <c r="H199" s="29">
        <v>315000</v>
      </c>
      <c r="I199" s="29">
        <v>6300000</v>
      </c>
      <c r="J199" s="11">
        <v>2</v>
      </c>
      <c r="K199" s="64"/>
    </row>
    <row r="200" s="5" customFormat="1" ht="20" customHeight="1" spans="1:11">
      <c r="A200" s="11">
        <v>2</v>
      </c>
      <c r="B200" s="22" t="s">
        <v>19</v>
      </c>
      <c r="C200" s="68">
        <v>26495</v>
      </c>
      <c r="D200" s="29">
        <v>198712.5</v>
      </c>
      <c r="E200" s="29">
        <v>317940</v>
      </c>
      <c r="F200" s="29">
        <v>198712.5</v>
      </c>
      <c r="G200" s="29">
        <v>39742.5</v>
      </c>
      <c r="H200" s="29">
        <v>39742.5</v>
      </c>
      <c r="I200" s="29">
        <v>794850</v>
      </c>
      <c r="J200" s="11">
        <v>3</v>
      </c>
      <c r="K200" s="64"/>
    </row>
    <row r="201" s="5" customFormat="1" ht="20" customHeight="1" spans="1:11">
      <c r="A201" s="11">
        <v>3</v>
      </c>
      <c r="B201" s="22" t="s">
        <v>18</v>
      </c>
      <c r="C201" s="68">
        <v>96495</v>
      </c>
      <c r="D201" s="29">
        <v>723712.5</v>
      </c>
      <c r="E201" s="29">
        <v>1157940</v>
      </c>
      <c r="F201" s="29">
        <v>723712.5</v>
      </c>
      <c r="G201" s="29">
        <v>144742.5</v>
      </c>
      <c r="H201" s="29">
        <v>144742.5</v>
      </c>
      <c r="I201" s="29">
        <v>2894850</v>
      </c>
      <c r="J201" s="11">
        <v>3</v>
      </c>
      <c r="K201" s="64"/>
    </row>
    <row r="202" s="5" customFormat="1" ht="20" customHeight="1" spans="1:11">
      <c r="A202" s="11">
        <v>4</v>
      </c>
      <c r="B202" s="22" t="s">
        <v>15</v>
      </c>
      <c r="C202" s="68">
        <v>32775</v>
      </c>
      <c r="D202" s="29">
        <v>245812.5</v>
      </c>
      <c r="E202" s="29">
        <v>393300</v>
      </c>
      <c r="F202" s="29">
        <v>245812.5</v>
      </c>
      <c r="G202" s="29">
        <v>49162.5</v>
      </c>
      <c r="H202" s="29">
        <v>49162.5</v>
      </c>
      <c r="I202" s="29">
        <v>983250</v>
      </c>
      <c r="J202" s="11">
        <v>4</v>
      </c>
      <c r="K202" s="64"/>
    </row>
    <row r="203" s="5" customFormat="1" ht="20" customHeight="1" spans="1:11">
      <c r="A203" s="11">
        <v>5</v>
      </c>
      <c r="B203" s="22" t="s">
        <v>16</v>
      </c>
      <c r="C203" s="68">
        <v>90000</v>
      </c>
      <c r="D203" s="29">
        <v>675000</v>
      </c>
      <c r="E203" s="29">
        <v>1080000</v>
      </c>
      <c r="F203" s="29">
        <v>675000</v>
      </c>
      <c r="G203" s="29">
        <v>135000</v>
      </c>
      <c r="H203" s="29">
        <v>135000</v>
      </c>
      <c r="I203" s="29">
        <v>2700000</v>
      </c>
      <c r="J203" s="11">
        <v>1</v>
      </c>
      <c r="K203" s="64"/>
    </row>
    <row r="204" s="5" customFormat="1" ht="20" customHeight="1" spans="1:11">
      <c r="A204" s="11">
        <v>6</v>
      </c>
      <c r="B204" s="22" t="s">
        <v>35</v>
      </c>
      <c r="C204" s="68">
        <v>30100</v>
      </c>
      <c r="D204" s="29">
        <v>225750</v>
      </c>
      <c r="E204" s="29">
        <v>361200</v>
      </c>
      <c r="F204" s="29">
        <v>225750</v>
      </c>
      <c r="G204" s="29">
        <v>45150</v>
      </c>
      <c r="H204" s="29">
        <v>45150</v>
      </c>
      <c r="I204" s="29">
        <v>903000</v>
      </c>
      <c r="J204" s="11">
        <v>1</v>
      </c>
      <c r="K204" s="64"/>
    </row>
    <row r="205" s="5" customFormat="1" ht="20" customHeight="1" spans="1:11">
      <c r="A205" s="11">
        <v>7</v>
      </c>
      <c r="B205" s="22" t="s">
        <v>25</v>
      </c>
      <c r="C205" s="68">
        <v>40000</v>
      </c>
      <c r="D205" s="29">
        <v>300000</v>
      </c>
      <c r="E205" s="29">
        <v>480000</v>
      </c>
      <c r="F205" s="29">
        <v>300000</v>
      </c>
      <c r="G205" s="29">
        <v>60000</v>
      </c>
      <c r="H205" s="29">
        <v>60000</v>
      </c>
      <c r="I205" s="29">
        <v>1200000</v>
      </c>
      <c r="J205" s="11">
        <v>1</v>
      </c>
      <c r="K205" s="64"/>
    </row>
    <row r="206" s="5" customFormat="1" ht="20" customHeight="1" spans="1:11">
      <c r="A206" s="11">
        <v>8</v>
      </c>
      <c r="B206" s="22" t="s">
        <v>21</v>
      </c>
      <c r="C206" s="68">
        <v>19400</v>
      </c>
      <c r="D206" s="29">
        <v>145500</v>
      </c>
      <c r="E206" s="29">
        <v>232800</v>
      </c>
      <c r="F206" s="29">
        <v>145500</v>
      </c>
      <c r="G206" s="29">
        <v>29100</v>
      </c>
      <c r="H206" s="29">
        <v>29100</v>
      </c>
      <c r="I206" s="29">
        <v>582000</v>
      </c>
      <c r="J206" s="11">
        <v>3</v>
      </c>
      <c r="K206" s="64"/>
    </row>
    <row r="207" s="6" customFormat="1" ht="20" customHeight="1" spans="1:11">
      <c r="A207" s="55" t="s">
        <v>14</v>
      </c>
      <c r="B207" s="55" t="s">
        <v>26</v>
      </c>
      <c r="C207" s="55">
        <f t="shared" ref="C207:J207" si="37">SUM(C199:C206)</f>
        <v>545265</v>
      </c>
      <c r="D207" s="56">
        <f t="shared" si="37"/>
        <v>4089487.5</v>
      </c>
      <c r="E207" s="56">
        <f t="shared" si="37"/>
        <v>6543180</v>
      </c>
      <c r="F207" s="56">
        <f t="shared" si="37"/>
        <v>4089487.5</v>
      </c>
      <c r="G207" s="56">
        <f t="shared" si="37"/>
        <v>817897.5</v>
      </c>
      <c r="H207" s="56">
        <f t="shared" si="37"/>
        <v>817897.5</v>
      </c>
      <c r="I207" s="56">
        <f t="shared" si="37"/>
        <v>16357950</v>
      </c>
      <c r="J207" s="55">
        <f t="shared" si="37"/>
        <v>18</v>
      </c>
      <c r="K207" s="55"/>
    </row>
  </sheetData>
  <mergeCells count="122">
    <mergeCell ref="A1:K1"/>
    <mergeCell ref="A2:D2"/>
    <mergeCell ref="I2:K2"/>
    <mergeCell ref="D3:I3"/>
    <mergeCell ref="A21:K21"/>
    <mergeCell ref="A22:D22"/>
    <mergeCell ref="I22:K22"/>
    <mergeCell ref="D23:I23"/>
    <mergeCell ref="A39:K39"/>
    <mergeCell ref="A40:D40"/>
    <mergeCell ref="I40:K40"/>
    <mergeCell ref="D41:I41"/>
    <mergeCell ref="A57:K57"/>
    <mergeCell ref="A58:D58"/>
    <mergeCell ref="I58:K58"/>
    <mergeCell ref="D59:I59"/>
    <mergeCell ref="A73:K73"/>
    <mergeCell ref="A74:D74"/>
    <mergeCell ref="I74:K74"/>
    <mergeCell ref="D75:I75"/>
    <mergeCell ref="A86:K86"/>
    <mergeCell ref="A87:D87"/>
    <mergeCell ref="I87:K87"/>
    <mergeCell ref="D88:I88"/>
    <mergeCell ref="A97:K97"/>
    <mergeCell ref="A98:D98"/>
    <mergeCell ref="D99:I99"/>
    <mergeCell ref="A107:K107"/>
    <mergeCell ref="A108:D108"/>
    <mergeCell ref="J108:K108"/>
    <mergeCell ref="D109:I109"/>
    <mergeCell ref="A125:K125"/>
    <mergeCell ref="A126:D126"/>
    <mergeCell ref="I126:K126"/>
    <mergeCell ref="D127:I127"/>
    <mergeCell ref="A135:K135"/>
    <mergeCell ref="A136:D136"/>
    <mergeCell ref="I136:K136"/>
    <mergeCell ref="D137:I137"/>
    <mergeCell ref="A148:K148"/>
    <mergeCell ref="A149:D149"/>
    <mergeCell ref="D150:I150"/>
    <mergeCell ref="A165:K165"/>
    <mergeCell ref="A166:D166"/>
    <mergeCell ref="J166:K166"/>
    <mergeCell ref="D167:I167"/>
    <mergeCell ref="A178:K178"/>
    <mergeCell ref="A179:D179"/>
    <mergeCell ref="D180:I180"/>
    <mergeCell ref="A195:K195"/>
    <mergeCell ref="A196:D196"/>
    <mergeCell ref="D197:I197"/>
    <mergeCell ref="A3:A4"/>
    <mergeCell ref="A23:A24"/>
    <mergeCell ref="A41:A42"/>
    <mergeCell ref="A59:A60"/>
    <mergeCell ref="A75:A76"/>
    <mergeCell ref="A88:A89"/>
    <mergeCell ref="A99:A100"/>
    <mergeCell ref="A109:A110"/>
    <mergeCell ref="A127:A128"/>
    <mergeCell ref="A137:A138"/>
    <mergeCell ref="A150:A151"/>
    <mergeCell ref="A167:A168"/>
    <mergeCell ref="A180:A181"/>
    <mergeCell ref="A197:A198"/>
    <mergeCell ref="B3:B4"/>
    <mergeCell ref="B23:B24"/>
    <mergeCell ref="B41:B42"/>
    <mergeCell ref="B59:B60"/>
    <mergeCell ref="B75:B76"/>
    <mergeCell ref="B88:B89"/>
    <mergeCell ref="B99:B100"/>
    <mergeCell ref="B109:B110"/>
    <mergeCell ref="B127:B128"/>
    <mergeCell ref="B137:B138"/>
    <mergeCell ref="B150:B151"/>
    <mergeCell ref="B167:B168"/>
    <mergeCell ref="B180:B181"/>
    <mergeCell ref="B197:B198"/>
    <mergeCell ref="C3:C4"/>
    <mergeCell ref="C23:C24"/>
    <mergeCell ref="C41:C42"/>
    <mergeCell ref="C59:C60"/>
    <mergeCell ref="C75:C76"/>
    <mergeCell ref="C88:C89"/>
    <mergeCell ref="C99:C100"/>
    <mergeCell ref="C109:C110"/>
    <mergeCell ref="C127:C128"/>
    <mergeCell ref="C137:C138"/>
    <mergeCell ref="C150:C151"/>
    <mergeCell ref="C167:C168"/>
    <mergeCell ref="C180:C181"/>
    <mergeCell ref="C197:C198"/>
    <mergeCell ref="J3:J4"/>
    <mergeCell ref="J23:J24"/>
    <mergeCell ref="J41:J42"/>
    <mergeCell ref="J59:J60"/>
    <mergeCell ref="J75:J76"/>
    <mergeCell ref="J88:J89"/>
    <mergeCell ref="J99:J100"/>
    <mergeCell ref="J109:J110"/>
    <mergeCell ref="J127:J128"/>
    <mergeCell ref="J137:J138"/>
    <mergeCell ref="J150:J151"/>
    <mergeCell ref="J167:J168"/>
    <mergeCell ref="J180:J181"/>
    <mergeCell ref="J197:J198"/>
    <mergeCell ref="K3:K4"/>
    <mergeCell ref="K23:K24"/>
    <mergeCell ref="K41:K42"/>
    <mergeCell ref="K59:K60"/>
    <mergeCell ref="K75:K76"/>
    <mergeCell ref="K88:K89"/>
    <mergeCell ref="K99:K100"/>
    <mergeCell ref="K109:K110"/>
    <mergeCell ref="K127:K128"/>
    <mergeCell ref="K137:K138"/>
    <mergeCell ref="K150:K151"/>
    <mergeCell ref="K167:K168"/>
    <mergeCell ref="K180:K181"/>
    <mergeCell ref="K197:K198"/>
  </mergeCells>
  <pageMargins left="0.75" right="0.75" top="0.708333333333333" bottom="1" header="0.511805555555556" footer="0.51180555555555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唐新健</cp:lastModifiedBy>
  <dcterms:created xsi:type="dcterms:W3CDTF">2018-02-27T11:14:00Z</dcterms:created>
  <cp:lastPrinted>2019-10-10T07:26:00Z</cp:lastPrinted>
  <dcterms:modified xsi:type="dcterms:W3CDTF">2024-01-30T01:41:14Z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CC1C955EA89B494681F1FBA678D0BC70</vt:lpwstr>
  </property>
</Properties>
</file>