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<sst xmlns="http://schemas.openxmlformats.org/spreadsheetml/2006/main" count="476" uniqueCount="151">
  <si>
    <t>阳山县2022年度上半年政策性水稻种植保险承保汇总表</t>
  </si>
  <si>
    <t>承保公司：阳光农业相互保险公司阳山支公司</t>
  </si>
  <si>
    <t>单位：亩、元</t>
  </si>
  <si>
    <t>序号</t>
  </si>
  <si>
    <t>镇(乡）</t>
  </si>
  <si>
    <t>承保面积</t>
  </si>
  <si>
    <t>保险费（40元/亩·造）</t>
  </si>
  <si>
    <t>户次</t>
  </si>
  <si>
    <t>备注</t>
  </si>
  <si>
    <t>保户[8元]</t>
  </si>
  <si>
    <t>中央[14元]</t>
  </si>
  <si>
    <t>省级[12元]</t>
  </si>
  <si>
    <t>地(区)级[3元]</t>
  </si>
  <si>
    <t>县(市)级[3元]</t>
  </si>
  <si>
    <t>合计</t>
  </si>
  <si>
    <t>阳城镇</t>
  </si>
  <si>
    <t>岭背镇</t>
  </si>
  <si>
    <t>青莲镇</t>
  </si>
  <si>
    <t>七拱镇</t>
  </si>
  <si>
    <t>太平镇</t>
  </si>
  <si>
    <t>黎埠镇</t>
  </si>
  <si>
    <t>小江镇</t>
  </si>
  <si>
    <t>黄坌镇</t>
  </si>
  <si>
    <t>杜步镇</t>
  </si>
  <si>
    <t>杨梅镇</t>
  </si>
  <si>
    <t>大崀镇</t>
  </si>
  <si>
    <t>***</t>
  </si>
  <si>
    <t>阳山县2022年度下半年政策性水稻种植保险承保汇总表</t>
  </si>
  <si>
    <t>阳山县2022年度上半年政策性（普通）玉米种植保险承保汇总表</t>
  </si>
  <si>
    <t>保险费（28.8元/亩·造）</t>
  </si>
  <si>
    <t>保户[5.76元]</t>
  </si>
  <si>
    <t>中央[10.08元]</t>
  </si>
  <si>
    <t>省级[8.64元]</t>
  </si>
  <si>
    <t>地(区)级
[2.16元]</t>
  </si>
  <si>
    <t>县(市)级
[2.16元]</t>
  </si>
  <si>
    <t>江英镇</t>
  </si>
  <si>
    <t>秤架乡</t>
  </si>
  <si>
    <t>备注：由于每份保单承保的玉米种植面积比较零散，加上各级财政负担保险保费补贴涉及小数点后3位数，扣费系统自动生成的中央、市、县级保费比汇总面积计算的中央、市、县级保费多收0.06元；系统自动生成的省级、农户保费比汇总面积计算的省级、农户保费少收0.06元，全口径保费总额不变</t>
  </si>
  <si>
    <t>阳山县2022年度下半年政策性（普通）玉米种植保险承保汇总表</t>
  </si>
  <si>
    <t>备注：由于每份保单承保的玉米种植面积比较零散，加上各级财政负担保险保费补贴涉及小数点后3位数，扣费系统自动生成的中央、地级、县级保费比汇总面积计算的中央、地级、县级保费多收0.05元；系统自动生成的省级、农户保费比汇总面积计算的省级、农户保费少收0.05元，全口径保费总额不变。</t>
  </si>
  <si>
    <t>阳山县2022年度上半年政策性（甜）玉米种植保险承保汇总表</t>
  </si>
  <si>
    <t>保险费（48元/亩·造）</t>
  </si>
  <si>
    <t>保户[9.6元]</t>
  </si>
  <si>
    <t>中央[16.8元]</t>
  </si>
  <si>
    <t>省级[14.4元]</t>
  </si>
  <si>
    <t>地(区)级[3.6元]</t>
  </si>
  <si>
    <t>县(市)级[3.6元]</t>
  </si>
  <si>
    <r>
      <rPr>
        <sz val="12"/>
        <rFont val="宋体"/>
        <charset val="134"/>
        <scheme val="minor"/>
      </rPr>
      <t>大</t>
    </r>
    <r>
      <rPr>
        <sz val="12"/>
        <rFont val="宋体"/>
        <charset val="134"/>
        <scheme val="minor"/>
      </rPr>
      <t>崀镇</t>
    </r>
  </si>
  <si>
    <t>阳山县2022年度下半年政策性（甜）玉米种植保险承保汇总表</t>
  </si>
  <si>
    <t>阳山县2022年度上半年政策性花生种植保险承保汇总表</t>
  </si>
  <si>
    <t>镇(街）</t>
  </si>
  <si>
    <t>保险费（30元/亩·造）</t>
  </si>
  <si>
    <t>保户[6元]</t>
  </si>
  <si>
    <t>中央[10.5元]</t>
  </si>
  <si>
    <t>省级[9元]</t>
  </si>
  <si>
    <t>地(区)级
[2.25元]</t>
  </si>
  <si>
    <t>县(市)级
[2.25元]</t>
  </si>
  <si>
    <t>备注：由于每份保单承保的花生种植面积比较零散，加上各级财政负担保险保费补贴涉及小数点后3位数，扣费系统自动生成的农户保费比汇总面积计算的农户保费少收0.06元；系统自动生成的地级、县级保费比汇总面积计算的地级、县级保费多收0.06元，全口径保费总额不变。</t>
  </si>
  <si>
    <t>阳山县2022年度下半年政策性花生种植保险承保汇总表</t>
  </si>
  <si>
    <t>阳山县2022年度政策性山羊养殖保险承保汇总表</t>
  </si>
  <si>
    <t>单位：头、元</t>
  </si>
  <si>
    <t>承保数量</t>
  </si>
  <si>
    <t>保险费（80元/头·年）</t>
  </si>
  <si>
    <t>保户[16元]</t>
  </si>
  <si>
    <t>中央[0元]</t>
  </si>
  <si>
    <t>省级[28元]</t>
  </si>
  <si>
    <t>地(区)级[18元]</t>
  </si>
  <si>
    <t>县(市)级[18元]</t>
  </si>
  <si>
    <t>阳山县2022年度政策性水果种植及砂糖桔气象指数保险承保汇总表</t>
  </si>
  <si>
    <t>单位：元、亩</t>
  </si>
  <si>
    <t xml:space="preserve"> 镇(街）</t>
  </si>
  <si>
    <t>保费（300元/亩）</t>
  </si>
  <si>
    <t>保户（60元）</t>
  </si>
  <si>
    <t>中央（0元）</t>
  </si>
  <si>
    <t>省级（150元）</t>
  </si>
  <si>
    <t>市级（45元）</t>
  </si>
  <si>
    <t>县区（45元）</t>
  </si>
  <si>
    <t>阳山县2022年度政策性大棚蔬菜（果菜类）种植保险承保汇总表</t>
  </si>
  <si>
    <t>保险费（120元/亩.茬）</t>
  </si>
  <si>
    <t>保户[24元]</t>
  </si>
  <si>
    <t>省级[60元]</t>
  </si>
  <si>
    <t>地(区)级
[18元]</t>
  </si>
  <si>
    <t>县(市)级
[18元]</t>
  </si>
  <si>
    <t>保期内承保1茬</t>
  </si>
  <si>
    <t>阳山县2022年度政策性露地蔬菜（叶菜类）种植保险承保汇总表</t>
  </si>
  <si>
    <t>保险费（90元/亩.茬）</t>
  </si>
  <si>
    <t>保户[18元]</t>
  </si>
  <si>
    <t>省级[45元]</t>
  </si>
  <si>
    <t>地(区)级
[13.5元]</t>
  </si>
  <si>
    <t>县(市)级
[13.5元]</t>
  </si>
  <si>
    <t>保期内承保5茬</t>
  </si>
  <si>
    <t>阳山县2022年度政策性露地蔬菜（果菜类）种植保险承保汇总表</t>
  </si>
  <si>
    <t>保险费（200元/亩.茬）</t>
  </si>
  <si>
    <t>保户[40元]</t>
  </si>
  <si>
    <t>省级[100元]</t>
  </si>
  <si>
    <t>地(区)级
[30元]</t>
  </si>
  <si>
    <t>县(市)级
[30元]</t>
  </si>
  <si>
    <t>阳山县2022年度政策性能繁母猪养殖保险承保汇总表</t>
  </si>
  <si>
    <t>乡镇</t>
  </si>
  <si>
    <t>承保头数</t>
  </si>
  <si>
    <t>保险费（90元/头）</t>
  </si>
  <si>
    <t>保户
[10.50003元]</t>
  </si>
  <si>
    <t>中央
[36元]</t>
  </si>
  <si>
    <t>省级
[31.5元]</t>
  </si>
  <si>
    <t>地(区)级[7.2元]</t>
  </si>
  <si>
    <t>县(市)级
[4.79997元]</t>
  </si>
  <si>
    <t>阳山县2022年度政策性肉鸡养殖保险承保汇总表</t>
  </si>
  <si>
    <t>单位：元、羽</t>
  </si>
  <si>
    <t>保费（0.6元/羽）</t>
  </si>
  <si>
    <t>保户（0.18元）</t>
  </si>
  <si>
    <t>省级（0.3元）</t>
  </si>
  <si>
    <t>市级（0.06元）</t>
  </si>
  <si>
    <t>县区（0.06元）</t>
  </si>
  <si>
    <t>阳山县2022年度政策性育肥猪养殖保险承保汇总表</t>
  </si>
  <si>
    <t>保险费（56元/头）</t>
  </si>
  <si>
    <t>保户[14元]</t>
  </si>
  <si>
    <t>中央[22.4元]</t>
  </si>
  <si>
    <t>省级[11.2元]</t>
  </si>
  <si>
    <t>地(区)级[4.2元]</t>
  </si>
  <si>
    <t>县(市)级[4.2元]</t>
  </si>
  <si>
    <t>阳山县2022年度政策性育肥猪养殖保险承保汇总表（新标准2022.6.29起）</t>
  </si>
  <si>
    <t>省级[14元]</t>
  </si>
  <si>
    <t>地(区)级[2.8元]</t>
  </si>
  <si>
    <t>县(市)级[2.8元]</t>
  </si>
  <si>
    <t>阳山县2022年度政策性仔猪养殖保险承保汇总表</t>
  </si>
  <si>
    <t>保险费（30元/头）</t>
  </si>
  <si>
    <t>保户[7.5元]</t>
  </si>
  <si>
    <t>中央[12元]</t>
  </si>
  <si>
    <t>省级[6元]</t>
  </si>
  <si>
    <t>阳山县2022年度农业设施大棚保险承保汇总表</t>
  </si>
  <si>
    <t>保险费（180元/亩）</t>
  </si>
  <si>
    <t>保户[54元]</t>
  </si>
  <si>
    <t>省级[72元]</t>
  </si>
  <si>
    <t>地(区)级
[27元]</t>
  </si>
  <si>
    <t>县(市)级
[27元]</t>
  </si>
  <si>
    <t>阳山县2022年度中草药种植保险承保汇总表</t>
  </si>
  <si>
    <t>保户[45元]</t>
  </si>
  <si>
    <t>省级[63元]</t>
  </si>
  <si>
    <t>地(区)级
[36元]</t>
  </si>
  <si>
    <t>县(市)级
[36元]</t>
  </si>
  <si>
    <t>阳山县2022年度油茶种植（油茶果实）保险承保汇总表</t>
  </si>
  <si>
    <t>保险费（120元/亩）</t>
  </si>
  <si>
    <t>保户[30元]</t>
  </si>
  <si>
    <t>省级[42元]</t>
  </si>
  <si>
    <t>地(区)级
[24元]</t>
  </si>
  <si>
    <t>县(市)级
[24元]</t>
  </si>
  <si>
    <t>阳山县2022年度油茶种植（油茶树体）保险承保汇总表</t>
  </si>
  <si>
    <t>保险费（80元/亩）</t>
  </si>
  <si>
    <t>保户[20元]</t>
  </si>
  <si>
    <t>地(区)级
[16元]</t>
  </si>
  <si>
    <t>县(市)级
[16元]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</si>
</sst>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#,##0.00_ "/>
    <numFmt numFmtId="178" formatCode="0_);[Red]\(0\)"/>
    <numFmt numFmtId="179" formatCode="0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宋体"/>
      <charset val="134"/>
    </font>
    <font>
      <sz val="12.5"/>
      <name val="宋体"/>
      <charset val="134"/>
    </font>
    <font>
      <sz val="11"/>
      <name val="仿宋_GB2312"/>
      <charset val="134"/>
    </font>
    <font>
      <sz val="16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8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29" fillId="14" borderId="17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vertical="center" wrapText="1"/>
    </xf>
    <xf numFmtId="178" fontId="2" fillId="0" borderId="3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6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left"/>
    </xf>
    <xf numFmtId="179" fontId="2" fillId="0" borderId="1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91"/>
  <sheetViews>
    <sheetView tabSelected="1" topLeftCell="A277" workbookViewId="0">
      <selection activeCell="A287" sqref="A287:D287"/>
    </sheetView>
  </sheetViews>
  <sheetFormatPr defaultColWidth="9" defaultRowHeight="14.25"/>
  <cols>
    <col min="1" max="1" width="9" style="2"/>
    <col min="2" max="10" width="15.375" style="2" customWidth="1"/>
    <col min="11" max="11" width="9" style="2"/>
    <col min="12" max="12" width="11.5" style="2"/>
    <col min="13" max="16384" width="9" style="2"/>
  </cols>
  <sheetData>
    <row r="1" s="1" customFormat="1" ht="27" spans="1:11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</row>
    <row r="2" s="2" customFormat="1" ht="20" customHeight="1" spans="1:11">
      <c r="A2" s="9" t="s">
        <v>1</v>
      </c>
      <c r="B2" s="9"/>
      <c r="C2" s="9"/>
      <c r="D2" s="9"/>
      <c r="E2" s="3"/>
      <c r="F2" s="3"/>
      <c r="G2" s="3"/>
      <c r="H2" s="3"/>
      <c r="I2" s="3" t="s">
        <v>2</v>
      </c>
      <c r="J2" s="3"/>
      <c r="K2" s="3"/>
    </row>
    <row r="3" s="2" customFormat="1" spans="1:11">
      <c r="A3" s="10" t="s">
        <v>3</v>
      </c>
      <c r="B3" s="11" t="s">
        <v>4</v>
      </c>
      <c r="C3" s="10" t="s">
        <v>5</v>
      </c>
      <c r="D3" s="10" t="s">
        <v>6</v>
      </c>
      <c r="E3" s="10"/>
      <c r="F3" s="10"/>
      <c r="G3" s="10"/>
      <c r="H3" s="10"/>
      <c r="I3" s="31"/>
      <c r="J3" s="10" t="s">
        <v>7</v>
      </c>
      <c r="K3" s="10" t="s">
        <v>8</v>
      </c>
    </row>
    <row r="4" s="2" customFormat="1" spans="1:11">
      <c r="A4" s="10"/>
      <c r="B4" s="12"/>
      <c r="C4" s="10"/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31" t="s">
        <v>14</v>
      </c>
      <c r="J4" s="10"/>
      <c r="K4" s="10"/>
    </row>
    <row r="5" s="2" customFormat="1" ht="20" customHeight="1" spans="1:11">
      <c r="A5" s="11">
        <v>1</v>
      </c>
      <c r="B5" s="13" t="s">
        <v>15</v>
      </c>
      <c r="C5" s="14">
        <v>11910.3</v>
      </c>
      <c r="D5" s="14">
        <f t="shared" ref="D5:D15" si="0">C5*8</f>
        <v>95282.4</v>
      </c>
      <c r="E5" s="14">
        <f t="shared" ref="E5:E15" si="1">C5*14</f>
        <v>166744.2</v>
      </c>
      <c r="F5" s="14">
        <f t="shared" ref="F5:F15" si="2">C5*12</f>
        <v>142923.6</v>
      </c>
      <c r="G5" s="14">
        <f t="shared" ref="G5:G15" si="3">C5*3</f>
        <v>35730.9</v>
      </c>
      <c r="H5" s="14">
        <f t="shared" ref="H5:H15" si="4">C5*3</f>
        <v>35730.9</v>
      </c>
      <c r="I5" s="32">
        <f t="shared" ref="I5:I15" si="5">SUM(D5:H5)</f>
        <v>476412</v>
      </c>
      <c r="J5" s="33">
        <v>7012</v>
      </c>
      <c r="K5" s="34"/>
    </row>
    <row r="6" s="2" customFormat="1" ht="20" customHeight="1" spans="1:11">
      <c r="A6" s="11">
        <v>2</v>
      </c>
      <c r="B6" s="15" t="s">
        <v>16</v>
      </c>
      <c r="C6" s="14">
        <v>12656.5</v>
      </c>
      <c r="D6" s="14">
        <f t="shared" si="0"/>
        <v>101252</v>
      </c>
      <c r="E6" s="14">
        <f t="shared" si="1"/>
        <v>177191</v>
      </c>
      <c r="F6" s="14">
        <f t="shared" si="2"/>
        <v>151878</v>
      </c>
      <c r="G6" s="14">
        <f t="shared" si="3"/>
        <v>37969.5</v>
      </c>
      <c r="H6" s="14">
        <f t="shared" si="4"/>
        <v>37969.5</v>
      </c>
      <c r="I6" s="32">
        <f t="shared" si="5"/>
        <v>506260</v>
      </c>
      <c r="J6" s="33">
        <v>7753</v>
      </c>
      <c r="K6" s="34"/>
    </row>
    <row r="7" s="2" customFormat="1" ht="20" customHeight="1" spans="1:11">
      <c r="A7" s="11">
        <v>3</v>
      </c>
      <c r="B7" s="15" t="s">
        <v>17</v>
      </c>
      <c r="C7" s="14">
        <v>7786.2</v>
      </c>
      <c r="D7" s="14">
        <f t="shared" si="0"/>
        <v>62289.6</v>
      </c>
      <c r="E7" s="14">
        <f t="shared" si="1"/>
        <v>109006.8</v>
      </c>
      <c r="F7" s="14">
        <f t="shared" si="2"/>
        <v>93434.4</v>
      </c>
      <c r="G7" s="14">
        <f t="shared" si="3"/>
        <v>23358.6</v>
      </c>
      <c r="H7" s="14">
        <f t="shared" si="4"/>
        <v>23358.6</v>
      </c>
      <c r="I7" s="32">
        <f t="shared" si="5"/>
        <v>311448</v>
      </c>
      <c r="J7" s="33">
        <v>4483</v>
      </c>
      <c r="K7" s="34"/>
    </row>
    <row r="8" s="2" customFormat="1" ht="20" customHeight="1" spans="1:11">
      <c r="A8" s="11">
        <v>4</v>
      </c>
      <c r="B8" s="15" t="s">
        <v>18</v>
      </c>
      <c r="C8" s="14">
        <v>31488.1</v>
      </c>
      <c r="D8" s="14">
        <f t="shared" si="0"/>
        <v>251904.8</v>
      </c>
      <c r="E8" s="14">
        <f t="shared" si="1"/>
        <v>440833.4</v>
      </c>
      <c r="F8" s="14">
        <f t="shared" si="2"/>
        <v>377857.2</v>
      </c>
      <c r="G8" s="14">
        <f t="shared" si="3"/>
        <v>94464.3</v>
      </c>
      <c r="H8" s="14">
        <f t="shared" si="4"/>
        <v>94464.3</v>
      </c>
      <c r="I8" s="32">
        <f t="shared" si="5"/>
        <v>1259524</v>
      </c>
      <c r="J8" s="33">
        <v>12908</v>
      </c>
      <c r="K8" s="34"/>
    </row>
    <row r="9" s="2" customFormat="1" ht="20" customHeight="1" spans="1:11">
      <c r="A9" s="11">
        <v>5</v>
      </c>
      <c r="B9" s="15" t="s">
        <v>19</v>
      </c>
      <c r="C9" s="14">
        <v>20989.7</v>
      </c>
      <c r="D9" s="14">
        <f t="shared" si="0"/>
        <v>167917.6</v>
      </c>
      <c r="E9" s="14">
        <f t="shared" si="1"/>
        <v>293855.8</v>
      </c>
      <c r="F9" s="14">
        <f t="shared" si="2"/>
        <v>251876.4</v>
      </c>
      <c r="G9" s="14">
        <f t="shared" si="3"/>
        <v>62969.1</v>
      </c>
      <c r="H9" s="14">
        <f t="shared" si="4"/>
        <v>62969.1</v>
      </c>
      <c r="I9" s="32">
        <f t="shared" si="5"/>
        <v>839588</v>
      </c>
      <c r="J9" s="33">
        <v>8205</v>
      </c>
      <c r="K9" s="34"/>
    </row>
    <row r="10" s="2" customFormat="1" ht="20" customHeight="1" spans="1:11">
      <c r="A10" s="11">
        <v>6</v>
      </c>
      <c r="B10" s="15" t="s">
        <v>20</v>
      </c>
      <c r="C10" s="14">
        <v>11818.8</v>
      </c>
      <c r="D10" s="14">
        <f t="shared" si="0"/>
        <v>94550.4</v>
      </c>
      <c r="E10" s="14">
        <f t="shared" si="1"/>
        <v>165463.2</v>
      </c>
      <c r="F10" s="14">
        <f t="shared" si="2"/>
        <v>141825.6</v>
      </c>
      <c r="G10" s="14">
        <f t="shared" si="3"/>
        <v>35456.4</v>
      </c>
      <c r="H10" s="14">
        <f t="shared" si="4"/>
        <v>35456.4</v>
      </c>
      <c r="I10" s="32">
        <f t="shared" si="5"/>
        <v>472752</v>
      </c>
      <c r="J10" s="33">
        <v>8054</v>
      </c>
      <c r="K10" s="34"/>
    </row>
    <row r="11" s="2" customFormat="1" ht="20" customHeight="1" spans="1:11">
      <c r="A11" s="11">
        <v>7</v>
      </c>
      <c r="B11" s="15" t="s">
        <v>21</v>
      </c>
      <c r="C11" s="14">
        <v>9477.5</v>
      </c>
      <c r="D11" s="14">
        <f t="shared" si="0"/>
        <v>75820</v>
      </c>
      <c r="E11" s="14">
        <f t="shared" si="1"/>
        <v>132685</v>
      </c>
      <c r="F11" s="14">
        <f t="shared" si="2"/>
        <v>113730</v>
      </c>
      <c r="G11" s="14">
        <f t="shared" si="3"/>
        <v>28432.5</v>
      </c>
      <c r="H11" s="14">
        <f t="shared" si="4"/>
        <v>28432.5</v>
      </c>
      <c r="I11" s="32">
        <f t="shared" si="5"/>
        <v>379100</v>
      </c>
      <c r="J11" s="33">
        <v>6361</v>
      </c>
      <c r="K11" s="34"/>
    </row>
    <row r="12" s="2" customFormat="1" ht="20" customHeight="1" spans="1:11">
      <c r="A12" s="11">
        <v>8</v>
      </c>
      <c r="B12" s="13" t="s">
        <v>22</v>
      </c>
      <c r="C12" s="14">
        <v>9157.7</v>
      </c>
      <c r="D12" s="14">
        <f t="shared" si="0"/>
        <v>73261.6</v>
      </c>
      <c r="E12" s="14">
        <f t="shared" si="1"/>
        <v>128207.8</v>
      </c>
      <c r="F12" s="14">
        <f t="shared" si="2"/>
        <v>109892.4</v>
      </c>
      <c r="G12" s="14">
        <f t="shared" si="3"/>
        <v>27473.1</v>
      </c>
      <c r="H12" s="14">
        <f t="shared" si="4"/>
        <v>27473.1</v>
      </c>
      <c r="I12" s="32">
        <f t="shared" si="5"/>
        <v>366308</v>
      </c>
      <c r="J12" s="33">
        <v>3014</v>
      </c>
      <c r="K12" s="34"/>
    </row>
    <row r="13" s="2" customFormat="1" ht="20" customHeight="1" spans="1:11">
      <c r="A13" s="11">
        <v>9</v>
      </c>
      <c r="B13" s="13" t="s">
        <v>23</v>
      </c>
      <c r="C13" s="14">
        <v>4354.9</v>
      </c>
      <c r="D13" s="14">
        <f t="shared" si="0"/>
        <v>34839.2</v>
      </c>
      <c r="E13" s="14">
        <f t="shared" si="1"/>
        <v>60968.6</v>
      </c>
      <c r="F13" s="14">
        <f t="shared" si="2"/>
        <v>52258.8</v>
      </c>
      <c r="G13" s="14">
        <f t="shared" si="3"/>
        <v>13064.7</v>
      </c>
      <c r="H13" s="14">
        <f t="shared" si="4"/>
        <v>13064.7</v>
      </c>
      <c r="I13" s="32">
        <f t="shared" si="5"/>
        <v>174196</v>
      </c>
      <c r="J13" s="33">
        <v>2941</v>
      </c>
      <c r="K13" s="34"/>
    </row>
    <row r="14" s="2" customFormat="1" ht="20" customHeight="1" spans="1:11">
      <c r="A14" s="11">
        <v>10</v>
      </c>
      <c r="B14" s="13" t="s">
        <v>24</v>
      </c>
      <c r="C14" s="14">
        <v>5145.7</v>
      </c>
      <c r="D14" s="14">
        <f t="shared" si="0"/>
        <v>41165.6</v>
      </c>
      <c r="E14" s="14">
        <f t="shared" si="1"/>
        <v>72039.8</v>
      </c>
      <c r="F14" s="14">
        <f t="shared" si="2"/>
        <v>61748.4</v>
      </c>
      <c r="G14" s="14">
        <f t="shared" si="3"/>
        <v>15437.1</v>
      </c>
      <c r="H14" s="14">
        <f t="shared" si="4"/>
        <v>15437.1</v>
      </c>
      <c r="I14" s="32">
        <f t="shared" si="5"/>
        <v>205828</v>
      </c>
      <c r="J14" s="33">
        <v>1048</v>
      </c>
      <c r="K14" s="34"/>
    </row>
    <row r="15" s="2" customFormat="1" ht="20" customHeight="1" spans="1:11">
      <c r="A15" s="11">
        <v>11</v>
      </c>
      <c r="B15" s="13" t="s">
        <v>25</v>
      </c>
      <c r="C15" s="14">
        <v>6162.2</v>
      </c>
      <c r="D15" s="14">
        <f t="shared" si="0"/>
        <v>49297.6</v>
      </c>
      <c r="E15" s="14">
        <f t="shared" si="1"/>
        <v>86270.8</v>
      </c>
      <c r="F15" s="14">
        <f t="shared" si="2"/>
        <v>73946.4</v>
      </c>
      <c r="G15" s="14">
        <f t="shared" si="3"/>
        <v>18486.6</v>
      </c>
      <c r="H15" s="14">
        <f t="shared" si="4"/>
        <v>18486.6</v>
      </c>
      <c r="I15" s="32">
        <f t="shared" si="5"/>
        <v>246488</v>
      </c>
      <c r="J15" s="33">
        <v>3095</v>
      </c>
      <c r="K15" s="34"/>
    </row>
    <row r="16" s="2" customFormat="1" ht="20" customHeight="1" spans="1:11">
      <c r="A16" s="11" t="s">
        <v>14</v>
      </c>
      <c r="B16" s="11" t="s">
        <v>26</v>
      </c>
      <c r="C16" s="16">
        <f t="shared" ref="C16:J16" si="6">SUM(C5:C15)</f>
        <v>130947.6</v>
      </c>
      <c r="D16" s="16">
        <f t="shared" si="6"/>
        <v>1047580.8</v>
      </c>
      <c r="E16" s="16">
        <f t="shared" si="6"/>
        <v>1833266.4</v>
      </c>
      <c r="F16" s="16">
        <f t="shared" si="6"/>
        <v>1571371.2</v>
      </c>
      <c r="G16" s="16">
        <f t="shared" si="6"/>
        <v>392842.8</v>
      </c>
      <c r="H16" s="16">
        <f t="shared" si="6"/>
        <v>392842.8</v>
      </c>
      <c r="I16" s="16">
        <f t="shared" si="6"/>
        <v>5237904</v>
      </c>
      <c r="J16" s="33">
        <f t="shared" si="6"/>
        <v>64874</v>
      </c>
      <c r="K16" s="34"/>
    </row>
    <row r="17" s="2" customFormat="1" spans="1:11">
      <c r="A17" s="17"/>
      <c r="B17" s="17"/>
      <c r="C17" s="18"/>
      <c r="D17" s="18"/>
      <c r="E17" s="18"/>
      <c r="F17" s="18"/>
      <c r="G17" s="18"/>
      <c r="H17" s="18"/>
      <c r="I17" s="18"/>
      <c r="J17" s="18"/>
      <c r="K17" s="35"/>
    </row>
    <row r="18" s="2" customFormat="1" spans="1:11">
      <c r="A18" s="3"/>
      <c r="B18" s="3"/>
      <c r="C18" s="19"/>
      <c r="D18" s="19"/>
      <c r="E18" s="19"/>
      <c r="F18" s="19"/>
      <c r="G18" s="19"/>
      <c r="H18" s="19"/>
      <c r="I18" s="19"/>
      <c r="J18" s="19"/>
      <c r="K18" s="36"/>
    </row>
    <row r="19" s="2" customFormat="1" spans="1:11">
      <c r="A19" s="3"/>
      <c r="B19" s="3"/>
      <c r="C19" s="19"/>
      <c r="D19" s="19"/>
      <c r="E19" s="19"/>
      <c r="F19" s="19"/>
      <c r="G19" s="19"/>
      <c r="H19" s="19"/>
      <c r="I19" s="19"/>
      <c r="J19" s="19"/>
      <c r="K19" s="36"/>
    </row>
    <row r="20" s="2" customFormat="1" ht="15" spans="1:11">
      <c r="A20" s="20"/>
      <c r="B20" s="20"/>
      <c r="C20" s="21"/>
      <c r="D20" s="21"/>
      <c r="E20" s="21"/>
      <c r="F20" s="21"/>
      <c r="G20" s="21"/>
      <c r="H20" s="21"/>
      <c r="I20" s="21"/>
      <c r="J20" s="21"/>
      <c r="K20" s="37"/>
    </row>
    <row r="21" s="1" customFormat="1" ht="27" spans="1:11">
      <c r="A21" s="7" t="s">
        <v>27</v>
      </c>
      <c r="B21" s="8"/>
      <c r="C21" s="7"/>
      <c r="D21" s="7"/>
      <c r="E21" s="7"/>
      <c r="F21" s="7"/>
      <c r="G21" s="7"/>
      <c r="H21" s="7"/>
      <c r="I21" s="7"/>
      <c r="J21" s="7"/>
      <c r="K21" s="7"/>
    </row>
    <row r="22" s="2" customFormat="1" ht="20" customHeight="1" spans="1:11">
      <c r="A22" s="9" t="s">
        <v>1</v>
      </c>
      <c r="B22" s="9"/>
      <c r="C22" s="9"/>
      <c r="D22" s="9"/>
      <c r="E22" s="3"/>
      <c r="F22" s="3"/>
      <c r="G22" s="3"/>
      <c r="H22" s="3"/>
      <c r="I22" s="3" t="s">
        <v>2</v>
      </c>
      <c r="J22" s="3"/>
      <c r="K22" s="3"/>
    </row>
    <row r="23" s="2" customFormat="1" ht="20" customHeight="1" spans="1:11">
      <c r="A23" s="10" t="s">
        <v>3</v>
      </c>
      <c r="B23" s="11" t="s">
        <v>4</v>
      </c>
      <c r="C23" s="10" t="s">
        <v>5</v>
      </c>
      <c r="D23" s="10" t="s">
        <v>6</v>
      </c>
      <c r="E23" s="10"/>
      <c r="F23" s="10"/>
      <c r="G23" s="10"/>
      <c r="H23" s="10"/>
      <c r="I23" s="31"/>
      <c r="J23" s="10" t="s">
        <v>7</v>
      </c>
      <c r="K23" s="10" t="s">
        <v>8</v>
      </c>
    </row>
    <row r="24" s="2" customFormat="1" ht="20" customHeight="1" spans="1:11">
      <c r="A24" s="10"/>
      <c r="B24" s="12"/>
      <c r="C24" s="10"/>
      <c r="D24" s="10" t="s">
        <v>9</v>
      </c>
      <c r="E24" s="10" t="s">
        <v>10</v>
      </c>
      <c r="F24" s="10" t="s">
        <v>11</v>
      </c>
      <c r="G24" s="10" t="s">
        <v>12</v>
      </c>
      <c r="H24" s="10" t="s">
        <v>13</v>
      </c>
      <c r="I24" s="31" t="s">
        <v>14</v>
      </c>
      <c r="J24" s="10"/>
      <c r="K24" s="10"/>
    </row>
    <row r="25" s="2" customFormat="1" ht="20" customHeight="1" spans="1:11">
      <c r="A25" s="11">
        <v>1</v>
      </c>
      <c r="B25" s="22" t="s">
        <v>15</v>
      </c>
      <c r="C25" s="14">
        <v>7489.2</v>
      </c>
      <c r="D25" s="14">
        <f t="shared" ref="D25:D34" si="7">C25*8</f>
        <v>59913.6</v>
      </c>
      <c r="E25" s="14">
        <f t="shared" ref="E25:E34" si="8">C25*14</f>
        <v>104848.8</v>
      </c>
      <c r="F25" s="14">
        <f t="shared" ref="F25:F34" si="9">C25*12</f>
        <v>89870.4</v>
      </c>
      <c r="G25" s="14">
        <f t="shared" ref="G25:G34" si="10">C25*3</f>
        <v>22467.6</v>
      </c>
      <c r="H25" s="14">
        <f t="shared" ref="H25:H34" si="11">C25*3</f>
        <v>22467.6</v>
      </c>
      <c r="I25" s="32">
        <f t="shared" ref="I25:I34" si="12">SUM(D25:H25)</f>
        <v>299568</v>
      </c>
      <c r="J25" s="33">
        <v>4975</v>
      </c>
      <c r="K25" s="34"/>
    </row>
    <row r="26" s="2" customFormat="1" ht="20" customHeight="1" spans="1:11">
      <c r="A26" s="11">
        <v>2</v>
      </c>
      <c r="B26" s="23" t="s">
        <v>16</v>
      </c>
      <c r="C26" s="14">
        <v>3347.3</v>
      </c>
      <c r="D26" s="14">
        <f t="shared" si="7"/>
        <v>26778.4</v>
      </c>
      <c r="E26" s="14">
        <f t="shared" si="8"/>
        <v>46862.2</v>
      </c>
      <c r="F26" s="14">
        <f t="shared" si="9"/>
        <v>40167.6</v>
      </c>
      <c r="G26" s="14">
        <f t="shared" si="10"/>
        <v>10041.9</v>
      </c>
      <c r="H26" s="14">
        <f t="shared" si="11"/>
        <v>10041.9</v>
      </c>
      <c r="I26" s="32">
        <f t="shared" si="12"/>
        <v>133892</v>
      </c>
      <c r="J26" s="33">
        <v>5252</v>
      </c>
      <c r="K26" s="34"/>
    </row>
    <row r="27" s="2" customFormat="1" ht="20" customHeight="1" spans="1:11">
      <c r="A27" s="11">
        <v>3</v>
      </c>
      <c r="B27" s="23" t="s">
        <v>17</v>
      </c>
      <c r="C27" s="14">
        <v>3766.7</v>
      </c>
      <c r="D27" s="14">
        <f t="shared" si="7"/>
        <v>30133.6</v>
      </c>
      <c r="E27" s="14">
        <f t="shared" si="8"/>
        <v>52733.8</v>
      </c>
      <c r="F27" s="14">
        <f t="shared" si="9"/>
        <v>45200.4</v>
      </c>
      <c r="G27" s="14">
        <f t="shared" si="10"/>
        <v>11300.1</v>
      </c>
      <c r="H27" s="14">
        <f t="shared" si="11"/>
        <v>11300.1</v>
      </c>
      <c r="I27" s="32">
        <f t="shared" si="12"/>
        <v>150668</v>
      </c>
      <c r="J27" s="33">
        <v>2318</v>
      </c>
      <c r="K27" s="34"/>
    </row>
    <row r="28" s="2" customFormat="1" ht="20" customHeight="1" spans="1:11">
      <c r="A28" s="11">
        <v>4</v>
      </c>
      <c r="B28" s="23" t="s">
        <v>18</v>
      </c>
      <c r="C28" s="14">
        <v>28389.3</v>
      </c>
      <c r="D28" s="14">
        <f t="shared" si="7"/>
        <v>227114.4</v>
      </c>
      <c r="E28" s="14">
        <f t="shared" si="8"/>
        <v>397450.2</v>
      </c>
      <c r="F28" s="14">
        <f t="shared" si="9"/>
        <v>340671.6</v>
      </c>
      <c r="G28" s="14">
        <f t="shared" si="10"/>
        <v>85167.9</v>
      </c>
      <c r="H28" s="14">
        <f t="shared" si="11"/>
        <v>85167.9</v>
      </c>
      <c r="I28" s="32">
        <f t="shared" si="12"/>
        <v>1135572</v>
      </c>
      <c r="J28" s="33">
        <v>12408</v>
      </c>
      <c r="K28" s="34"/>
    </row>
    <row r="29" s="2" customFormat="1" ht="20" customHeight="1" spans="1:11">
      <c r="A29" s="11">
        <v>5</v>
      </c>
      <c r="B29" s="23" t="s">
        <v>19</v>
      </c>
      <c r="C29" s="14">
        <v>11114</v>
      </c>
      <c r="D29" s="14">
        <f t="shared" si="7"/>
        <v>88912</v>
      </c>
      <c r="E29" s="14">
        <f t="shared" si="8"/>
        <v>155596</v>
      </c>
      <c r="F29" s="14">
        <f t="shared" si="9"/>
        <v>133368</v>
      </c>
      <c r="G29" s="14">
        <f t="shared" si="10"/>
        <v>33342</v>
      </c>
      <c r="H29" s="14">
        <f t="shared" si="11"/>
        <v>33342</v>
      </c>
      <c r="I29" s="32">
        <f t="shared" si="12"/>
        <v>444560</v>
      </c>
      <c r="J29" s="33">
        <v>6850</v>
      </c>
      <c r="K29" s="34"/>
    </row>
    <row r="30" s="2" customFormat="1" ht="20" customHeight="1" spans="1:11">
      <c r="A30" s="11">
        <v>6</v>
      </c>
      <c r="B30" s="23" t="s">
        <v>20</v>
      </c>
      <c r="C30" s="14">
        <v>12647.6</v>
      </c>
      <c r="D30" s="14">
        <f t="shared" si="7"/>
        <v>101180.8</v>
      </c>
      <c r="E30" s="14">
        <f t="shared" si="8"/>
        <v>177066.4</v>
      </c>
      <c r="F30" s="14">
        <f t="shared" si="9"/>
        <v>151771.2</v>
      </c>
      <c r="G30" s="14">
        <f t="shared" si="10"/>
        <v>37942.8</v>
      </c>
      <c r="H30" s="14">
        <f t="shared" si="11"/>
        <v>37942.8</v>
      </c>
      <c r="I30" s="32">
        <f t="shared" si="12"/>
        <v>505904</v>
      </c>
      <c r="J30" s="33">
        <v>8346</v>
      </c>
      <c r="K30" s="34"/>
    </row>
    <row r="31" s="2" customFormat="1" ht="20" customHeight="1" spans="1:11">
      <c r="A31" s="11">
        <v>7</v>
      </c>
      <c r="B31" s="23" t="s">
        <v>21</v>
      </c>
      <c r="C31" s="14">
        <v>1737.9</v>
      </c>
      <c r="D31" s="14">
        <f t="shared" si="7"/>
        <v>13903.2</v>
      </c>
      <c r="E31" s="14">
        <f t="shared" si="8"/>
        <v>24330.6</v>
      </c>
      <c r="F31" s="14">
        <f t="shared" si="9"/>
        <v>20854.8</v>
      </c>
      <c r="G31" s="14">
        <f t="shared" si="10"/>
        <v>5213.7</v>
      </c>
      <c r="H31" s="14">
        <f t="shared" si="11"/>
        <v>5213.7</v>
      </c>
      <c r="I31" s="32">
        <f t="shared" si="12"/>
        <v>69516</v>
      </c>
      <c r="J31" s="33">
        <v>1799</v>
      </c>
      <c r="K31" s="34"/>
    </row>
    <row r="32" s="2" customFormat="1" ht="20" customHeight="1" spans="1:11">
      <c r="A32" s="11">
        <v>8</v>
      </c>
      <c r="B32" s="22" t="s">
        <v>22</v>
      </c>
      <c r="C32" s="14">
        <v>2619.6</v>
      </c>
      <c r="D32" s="14">
        <f t="shared" si="7"/>
        <v>20956.8</v>
      </c>
      <c r="E32" s="14">
        <f t="shared" si="8"/>
        <v>36674.4</v>
      </c>
      <c r="F32" s="14">
        <f t="shared" si="9"/>
        <v>31435.2</v>
      </c>
      <c r="G32" s="14">
        <f t="shared" si="10"/>
        <v>7858.8</v>
      </c>
      <c r="H32" s="14">
        <f t="shared" si="11"/>
        <v>7858.8</v>
      </c>
      <c r="I32" s="32">
        <f t="shared" si="12"/>
        <v>104784</v>
      </c>
      <c r="J32" s="33">
        <v>1533</v>
      </c>
      <c r="K32" s="34"/>
    </row>
    <row r="33" s="2" customFormat="1" ht="20" customHeight="1" spans="1:11">
      <c r="A33" s="11">
        <v>9</v>
      </c>
      <c r="B33" s="22" t="s">
        <v>23</v>
      </c>
      <c r="C33" s="14">
        <v>4524.5</v>
      </c>
      <c r="D33" s="14">
        <f t="shared" si="7"/>
        <v>36196</v>
      </c>
      <c r="E33" s="14">
        <f t="shared" si="8"/>
        <v>63343</v>
      </c>
      <c r="F33" s="14">
        <f t="shared" si="9"/>
        <v>54294</v>
      </c>
      <c r="G33" s="14">
        <f t="shared" si="10"/>
        <v>13573.5</v>
      </c>
      <c r="H33" s="14">
        <f t="shared" si="11"/>
        <v>13573.5</v>
      </c>
      <c r="I33" s="32">
        <f t="shared" si="12"/>
        <v>180980</v>
      </c>
      <c r="J33" s="33">
        <v>2937</v>
      </c>
      <c r="K33" s="34"/>
    </row>
    <row r="34" s="2" customFormat="1" ht="20" customHeight="1" spans="1:11">
      <c r="A34" s="11">
        <v>10</v>
      </c>
      <c r="B34" s="22" t="s">
        <v>25</v>
      </c>
      <c r="C34" s="14">
        <v>139</v>
      </c>
      <c r="D34" s="14">
        <f t="shared" si="7"/>
        <v>1112</v>
      </c>
      <c r="E34" s="14">
        <f t="shared" si="8"/>
        <v>1946</v>
      </c>
      <c r="F34" s="14">
        <f t="shared" si="9"/>
        <v>1668</v>
      </c>
      <c r="G34" s="14">
        <f t="shared" si="10"/>
        <v>417</v>
      </c>
      <c r="H34" s="14">
        <f t="shared" si="11"/>
        <v>417</v>
      </c>
      <c r="I34" s="32">
        <f t="shared" si="12"/>
        <v>5560</v>
      </c>
      <c r="J34" s="33">
        <v>1</v>
      </c>
      <c r="K34" s="34"/>
    </row>
    <row r="35" s="2" customFormat="1" ht="20" customHeight="1" spans="1:11">
      <c r="A35" s="11" t="s">
        <v>14</v>
      </c>
      <c r="B35" s="11" t="s">
        <v>26</v>
      </c>
      <c r="C35" s="16">
        <f t="shared" ref="C35:J35" si="13">SUM(C25:C34)</f>
        <v>75775.1</v>
      </c>
      <c r="D35" s="16">
        <f t="shared" si="13"/>
        <v>606200.8</v>
      </c>
      <c r="E35" s="16">
        <f t="shared" si="13"/>
        <v>1060851.4</v>
      </c>
      <c r="F35" s="16">
        <f t="shared" si="13"/>
        <v>909301.2</v>
      </c>
      <c r="G35" s="16">
        <f t="shared" si="13"/>
        <v>227325.3</v>
      </c>
      <c r="H35" s="16">
        <f t="shared" si="13"/>
        <v>227325.3</v>
      </c>
      <c r="I35" s="16">
        <f t="shared" si="13"/>
        <v>3031004</v>
      </c>
      <c r="J35" s="33">
        <f t="shared" si="13"/>
        <v>46419</v>
      </c>
      <c r="K35" s="34"/>
    </row>
    <row r="36" s="2" customFormat="1" spans="1:11">
      <c r="A36" s="3"/>
      <c r="B36" s="3"/>
      <c r="C36" s="19"/>
      <c r="D36" s="19"/>
      <c r="E36" s="19"/>
      <c r="F36" s="19"/>
      <c r="G36" s="19"/>
      <c r="H36" s="19"/>
      <c r="I36" s="19"/>
      <c r="J36" s="38"/>
      <c r="K36" s="39"/>
    </row>
    <row r="37" s="2" customFormat="1" spans="1:11">
      <c r="A37" s="3"/>
      <c r="B37" s="3"/>
      <c r="C37" s="19"/>
      <c r="D37" s="19"/>
      <c r="E37" s="19"/>
      <c r="F37" s="19"/>
      <c r="G37" s="19"/>
      <c r="H37" s="19"/>
      <c r="I37" s="19"/>
      <c r="J37" s="38"/>
      <c r="K37" s="39"/>
    </row>
    <row r="38" s="2" customFormat="1" spans="1:11">
      <c r="A38" s="3"/>
      <c r="B38" s="3"/>
      <c r="C38" s="19"/>
      <c r="D38" s="19"/>
      <c r="E38" s="19"/>
      <c r="F38" s="19"/>
      <c r="G38" s="19"/>
      <c r="H38" s="19"/>
      <c r="I38" s="19"/>
      <c r="J38" s="36"/>
      <c r="K38" s="36"/>
    </row>
    <row r="39" s="2" customFormat="1" spans="1:11">
      <c r="A39" s="3"/>
      <c r="B39" s="3"/>
      <c r="C39" s="19"/>
      <c r="D39" s="19"/>
      <c r="E39" s="19"/>
      <c r="F39" s="19"/>
      <c r="G39" s="19"/>
      <c r="H39" s="19"/>
      <c r="I39" s="19"/>
      <c r="J39" s="36"/>
      <c r="K39" s="36"/>
    </row>
    <row r="40" s="1" customFormat="1" ht="27" spans="1:11">
      <c r="A40" s="7" t="s">
        <v>28</v>
      </c>
      <c r="B40" s="8"/>
      <c r="C40" s="7"/>
      <c r="D40" s="7"/>
      <c r="E40" s="7"/>
      <c r="F40" s="7"/>
      <c r="G40" s="7"/>
      <c r="H40" s="7"/>
      <c r="I40" s="7"/>
      <c r="J40" s="7"/>
      <c r="K40" s="7"/>
    </row>
    <row r="41" s="2" customFormat="1" ht="20" customHeight="1" spans="1:11">
      <c r="A41" s="9" t="s">
        <v>1</v>
      </c>
      <c r="B41" s="9"/>
      <c r="C41" s="9"/>
      <c r="D41" s="9"/>
      <c r="E41" s="3"/>
      <c r="F41" s="3"/>
      <c r="G41" s="3"/>
      <c r="H41" s="3"/>
      <c r="I41" s="3" t="s">
        <v>2</v>
      </c>
      <c r="J41" s="3"/>
      <c r="K41" s="3"/>
    </row>
    <row r="42" s="2" customFormat="1" ht="20" customHeight="1" spans="1:11">
      <c r="A42" s="10" t="s">
        <v>3</v>
      </c>
      <c r="B42" s="11" t="s">
        <v>4</v>
      </c>
      <c r="C42" s="10" t="s">
        <v>5</v>
      </c>
      <c r="D42" s="10" t="s">
        <v>29</v>
      </c>
      <c r="E42" s="10"/>
      <c r="F42" s="10"/>
      <c r="G42" s="10"/>
      <c r="H42" s="10"/>
      <c r="I42" s="10"/>
      <c r="J42" s="10" t="s">
        <v>7</v>
      </c>
      <c r="K42" s="10" t="s">
        <v>8</v>
      </c>
    </row>
    <row r="43" s="2" customFormat="1" ht="28.5" spans="1:11">
      <c r="A43" s="10"/>
      <c r="B43" s="12"/>
      <c r="C43" s="10"/>
      <c r="D43" s="10" t="s">
        <v>30</v>
      </c>
      <c r="E43" s="10" t="s">
        <v>31</v>
      </c>
      <c r="F43" s="10" t="s">
        <v>32</v>
      </c>
      <c r="G43" s="10" t="s">
        <v>33</v>
      </c>
      <c r="H43" s="10" t="s">
        <v>34</v>
      </c>
      <c r="I43" s="10" t="s">
        <v>14</v>
      </c>
      <c r="J43" s="10"/>
      <c r="K43" s="10"/>
    </row>
    <row r="44" s="2" customFormat="1" ht="20" customHeight="1" spans="1:11">
      <c r="A44" s="11">
        <v>1</v>
      </c>
      <c r="B44" s="24" t="s">
        <v>15</v>
      </c>
      <c r="C44" s="14">
        <v>8088.2</v>
      </c>
      <c r="D44" s="25">
        <v>46588.04</v>
      </c>
      <c r="E44" s="25">
        <v>81529.05</v>
      </c>
      <c r="F44" s="25">
        <v>69882.05</v>
      </c>
      <c r="G44" s="25">
        <v>17470.51</v>
      </c>
      <c r="H44" s="25">
        <v>17470.51</v>
      </c>
      <c r="I44" s="14">
        <v>232940.16</v>
      </c>
      <c r="J44" s="33">
        <v>7453</v>
      </c>
      <c r="K44" s="34"/>
    </row>
    <row r="45" s="2" customFormat="1" ht="20" customHeight="1" spans="1:11">
      <c r="A45" s="11">
        <v>2</v>
      </c>
      <c r="B45" s="26" t="s">
        <v>16</v>
      </c>
      <c r="C45" s="27">
        <v>13282.5</v>
      </c>
      <c r="D45" s="25">
        <v>76507.21</v>
      </c>
      <c r="E45" s="25">
        <v>133887.6</v>
      </c>
      <c r="F45" s="25">
        <v>114760.81</v>
      </c>
      <c r="G45" s="25">
        <v>28690.19</v>
      </c>
      <c r="H45" s="25">
        <v>28690.19</v>
      </c>
      <c r="I45" s="14">
        <v>382536</v>
      </c>
      <c r="J45" s="33">
        <v>7753</v>
      </c>
      <c r="K45" s="34"/>
    </row>
    <row r="46" s="2" customFormat="1" ht="20" customHeight="1" spans="1:11">
      <c r="A46" s="11">
        <v>3</v>
      </c>
      <c r="B46" s="26" t="s">
        <v>17</v>
      </c>
      <c r="C46" s="27">
        <v>5601.2</v>
      </c>
      <c r="D46" s="25">
        <v>32262.93</v>
      </c>
      <c r="E46" s="25">
        <v>56460.09</v>
      </c>
      <c r="F46" s="25">
        <v>48394.38</v>
      </c>
      <c r="G46" s="25">
        <v>12098.58</v>
      </c>
      <c r="H46" s="25">
        <v>12098.58</v>
      </c>
      <c r="I46" s="14">
        <v>161314.56</v>
      </c>
      <c r="J46" s="33">
        <v>4638</v>
      </c>
      <c r="K46" s="34"/>
    </row>
    <row r="47" s="2" customFormat="1" ht="20" customHeight="1" spans="1:11">
      <c r="A47" s="11">
        <v>4</v>
      </c>
      <c r="B47" s="26" t="s">
        <v>21</v>
      </c>
      <c r="C47" s="27">
        <v>13727.5</v>
      </c>
      <c r="D47" s="25">
        <v>79070.41</v>
      </c>
      <c r="E47" s="25">
        <v>138373.19</v>
      </c>
      <c r="F47" s="25">
        <v>118605.6</v>
      </c>
      <c r="G47" s="25">
        <v>29651.4</v>
      </c>
      <c r="H47" s="25">
        <v>29651.4</v>
      </c>
      <c r="I47" s="14">
        <v>395352</v>
      </c>
      <c r="J47" s="33">
        <v>7584</v>
      </c>
      <c r="K47" s="34"/>
    </row>
    <row r="48" s="2" customFormat="1" ht="20" customHeight="1" spans="1:11">
      <c r="A48" s="11">
        <v>5</v>
      </c>
      <c r="B48" s="24" t="s">
        <v>22</v>
      </c>
      <c r="C48" s="28">
        <v>3523.7</v>
      </c>
      <c r="D48" s="25">
        <v>20296.52</v>
      </c>
      <c r="E48" s="25">
        <v>35518.89</v>
      </c>
      <c r="F48" s="25">
        <v>30444.77</v>
      </c>
      <c r="G48" s="25">
        <v>7611.19</v>
      </c>
      <c r="H48" s="25">
        <v>7611.19</v>
      </c>
      <c r="I48" s="14">
        <v>101482.56</v>
      </c>
      <c r="J48" s="33">
        <v>3014</v>
      </c>
      <c r="K48" s="34"/>
    </row>
    <row r="49" s="2" customFormat="1" ht="20" customHeight="1" spans="1:11">
      <c r="A49" s="11">
        <v>6</v>
      </c>
      <c r="B49" s="24" t="s">
        <v>35</v>
      </c>
      <c r="C49" s="28">
        <v>20329.5</v>
      </c>
      <c r="D49" s="25">
        <v>117097.93</v>
      </c>
      <c r="E49" s="25">
        <v>204921.36</v>
      </c>
      <c r="F49" s="25">
        <v>175646.89</v>
      </c>
      <c r="G49" s="25">
        <v>43911.71</v>
      </c>
      <c r="H49" s="25">
        <v>43911.71</v>
      </c>
      <c r="I49" s="14">
        <v>585489.6</v>
      </c>
      <c r="J49" s="33">
        <v>7595</v>
      </c>
      <c r="K49" s="34"/>
    </row>
    <row r="50" s="2" customFormat="1" ht="20" customHeight="1" spans="1:11">
      <c r="A50" s="11">
        <v>7</v>
      </c>
      <c r="B50" s="24" t="s">
        <v>18</v>
      </c>
      <c r="C50" s="28">
        <v>413.5</v>
      </c>
      <c r="D50" s="25">
        <v>2381.76</v>
      </c>
      <c r="E50" s="25">
        <v>4168.08</v>
      </c>
      <c r="F50" s="25">
        <v>3572.64</v>
      </c>
      <c r="G50" s="25">
        <v>893.16</v>
      </c>
      <c r="H50" s="25">
        <v>893.16</v>
      </c>
      <c r="I50" s="14">
        <v>11908.8</v>
      </c>
      <c r="J50" s="33">
        <v>167</v>
      </c>
      <c r="K50" s="34"/>
    </row>
    <row r="51" s="2" customFormat="1" ht="20" customHeight="1" spans="1:11">
      <c r="A51" s="11">
        <v>8</v>
      </c>
      <c r="B51" s="24" t="s">
        <v>36</v>
      </c>
      <c r="C51" s="14">
        <v>6582.7</v>
      </c>
      <c r="D51" s="25">
        <v>37916.35</v>
      </c>
      <c r="E51" s="25">
        <v>66353.61</v>
      </c>
      <c r="F51" s="25">
        <v>56874.52</v>
      </c>
      <c r="G51" s="25">
        <v>14218.64</v>
      </c>
      <c r="H51" s="25">
        <v>14218.64</v>
      </c>
      <c r="I51" s="14">
        <v>189581.76</v>
      </c>
      <c r="J51" s="33">
        <v>2900</v>
      </c>
      <c r="K51" s="34"/>
    </row>
    <row r="52" s="2" customFormat="1" ht="20" customHeight="1" spans="1:11">
      <c r="A52" s="11">
        <v>9</v>
      </c>
      <c r="B52" s="24" t="s">
        <v>20</v>
      </c>
      <c r="C52" s="14">
        <v>583.6</v>
      </c>
      <c r="D52" s="25">
        <v>3361.53</v>
      </c>
      <c r="E52" s="25">
        <v>5882.69</v>
      </c>
      <c r="F52" s="25">
        <v>5042.3</v>
      </c>
      <c r="G52" s="25">
        <v>1260.58</v>
      </c>
      <c r="H52" s="25">
        <v>1260.58</v>
      </c>
      <c r="I52" s="14">
        <v>16807.68</v>
      </c>
      <c r="J52" s="33">
        <v>1</v>
      </c>
      <c r="K52" s="34"/>
    </row>
    <row r="53" s="2" customFormat="1" ht="20" customHeight="1" spans="1:11">
      <c r="A53" s="22" t="s">
        <v>14</v>
      </c>
      <c r="B53" s="11" t="s">
        <v>26</v>
      </c>
      <c r="C53" s="16">
        <f t="shared" ref="C53:J53" si="14">SUM(C44:C52)</f>
        <v>72132.4</v>
      </c>
      <c r="D53" s="29">
        <f t="shared" si="14"/>
        <v>415482.68</v>
      </c>
      <c r="E53" s="29">
        <f t="shared" si="14"/>
        <v>727094.56</v>
      </c>
      <c r="F53" s="29">
        <f t="shared" si="14"/>
        <v>623223.96</v>
      </c>
      <c r="G53" s="29">
        <f t="shared" si="14"/>
        <v>155805.96</v>
      </c>
      <c r="H53" s="29">
        <f t="shared" si="14"/>
        <v>155805.96</v>
      </c>
      <c r="I53" s="29">
        <f t="shared" si="14"/>
        <v>2077413.12</v>
      </c>
      <c r="J53" s="33">
        <f t="shared" si="14"/>
        <v>41105</v>
      </c>
      <c r="K53" s="34"/>
    </row>
    <row r="54" s="3" customFormat="1" ht="40" customHeight="1" spans="1:22">
      <c r="A54" s="30" t="s">
        <v>37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</row>
    <row r="59" s="1" customFormat="1" ht="27" spans="1:11">
      <c r="A59" s="7" t="s">
        <v>38</v>
      </c>
      <c r="B59" s="8"/>
      <c r="C59" s="7"/>
      <c r="D59" s="7"/>
      <c r="E59" s="7"/>
      <c r="F59" s="7"/>
      <c r="G59" s="7"/>
      <c r="H59" s="7"/>
      <c r="I59" s="7"/>
      <c r="J59" s="7"/>
      <c r="K59" s="7"/>
    </row>
    <row r="60" s="2" customFormat="1" ht="20" customHeight="1" spans="1:11">
      <c r="A60" s="9" t="s">
        <v>1</v>
      </c>
      <c r="B60" s="9"/>
      <c r="C60" s="9"/>
      <c r="D60" s="9"/>
      <c r="E60" s="3"/>
      <c r="F60" s="3"/>
      <c r="G60" s="3"/>
      <c r="H60" s="3"/>
      <c r="I60" s="3" t="s">
        <v>2</v>
      </c>
      <c r="J60" s="3"/>
      <c r="K60" s="3"/>
    </row>
    <row r="61" s="2" customFormat="1" ht="20" customHeight="1" spans="1:11">
      <c r="A61" s="10" t="s">
        <v>3</v>
      </c>
      <c r="B61" s="11" t="s">
        <v>4</v>
      </c>
      <c r="C61" s="10" t="s">
        <v>5</v>
      </c>
      <c r="D61" s="10" t="s">
        <v>29</v>
      </c>
      <c r="E61" s="10"/>
      <c r="F61" s="10"/>
      <c r="G61" s="10"/>
      <c r="H61" s="10"/>
      <c r="I61" s="10"/>
      <c r="J61" s="10" t="s">
        <v>7</v>
      </c>
      <c r="K61" s="10" t="s">
        <v>8</v>
      </c>
    </row>
    <row r="62" s="2" customFormat="1" ht="28.5" spans="1:11">
      <c r="A62" s="10"/>
      <c r="B62" s="12"/>
      <c r="C62" s="10"/>
      <c r="D62" s="10" t="s">
        <v>30</v>
      </c>
      <c r="E62" s="10" t="s">
        <v>31</v>
      </c>
      <c r="F62" s="10" t="s">
        <v>32</v>
      </c>
      <c r="G62" s="10" t="s">
        <v>33</v>
      </c>
      <c r="H62" s="10" t="s">
        <v>34</v>
      </c>
      <c r="I62" s="10" t="s">
        <v>14</v>
      </c>
      <c r="J62" s="10"/>
      <c r="K62" s="10"/>
    </row>
    <row r="63" s="2" customFormat="1" ht="20" customHeight="1" spans="1:11">
      <c r="A63" s="11">
        <v>1</v>
      </c>
      <c r="B63" s="24" t="s">
        <v>15</v>
      </c>
      <c r="C63" s="14">
        <v>4742.2</v>
      </c>
      <c r="D63" s="25">
        <v>27315.07</v>
      </c>
      <c r="E63" s="25">
        <v>47801.38</v>
      </c>
      <c r="F63" s="25">
        <v>40972.61</v>
      </c>
      <c r="G63" s="25">
        <v>10243.15</v>
      </c>
      <c r="H63" s="25">
        <v>10243.15</v>
      </c>
      <c r="I63" s="14">
        <v>136575.36</v>
      </c>
      <c r="J63" s="33">
        <v>5143</v>
      </c>
      <c r="K63" s="34"/>
    </row>
    <row r="64" s="2" customFormat="1" ht="20" customHeight="1" spans="1:11">
      <c r="A64" s="11">
        <v>2</v>
      </c>
      <c r="B64" s="26" t="s">
        <v>16</v>
      </c>
      <c r="C64" s="27">
        <v>6907.8</v>
      </c>
      <c r="D64" s="25">
        <v>39788.95</v>
      </c>
      <c r="E64" s="25">
        <v>69630.62</v>
      </c>
      <c r="F64" s="25">
        <v>59683.41</v>
      </c>
      <c r="G64" s="25">
        <v>14920.83</v>
      </c>
      <c r="H64" s="25">
        <v>14920.83</v>
      </c>
      <c r="I64" s="14">
        <v>198944.64</v>
      </c>
      <c r="J64" s="33">
        <v>6649</v>
      </c>
      <c r="K64" s="34"/>
    </row>
    <row r="65" s="2" customFormat="1" ht="20" customHeight="1" spans="1:11">
      <c r="A65" s="11">
        <v>3</v>
      </c>
      <c r="B65" s="26" t="s">
        <v>17</v>
      </c>
      <c r="C65" s="27">
        <v>1052.7</v>
      </c>
      <c r="D65" s="25">
        <v>6063.55</v>
      </c>
      <c r="E65" s="25">
        <v>10611.22</v>
      </c>
      <c r="F65" s="25">
        <v>9095.33</v>
      </c>
      <c r="G65" s="25">
        <v>2273.83</v>
      </c>
      <c r="H65" s="25">
        <v>2273.83</v>
      </c>
      <c r="I65" s="14">
        <v>30317.76</v>
      </c>
      <c r="J65" s="33">
        <v>2454</v>
      </c>
      <c r="K65" s="34"/>
    </row>
    <row r="66" s="2" customFormat="1" ht="20" customHeight="1" spans="1:11">
      <c r="A66" s="11">
        <v>4</v>
      </c>
      <c r="B66" s="26" t="s">
        <v>21</v>
      </c>
      <c r="C66" s="27">
        <v>4653.9</v>
      </c>
      <c r="D66" s="25">
        <v>26806.47</v>
      </c>
      <c r="E66" s="25">
        <v>46911.3</v>
      </c>
      <c r="F66" s="25">
        <v>40209.69</v>
      </c>
      <c r="G66" s="25">
        <v>10052.43</v>
      </c>
      <c r="H66" s="25">
        <v>10052.43</v>
      </c>
      <c r="I66" s="14">
        <v>134032.32</v>
      </c>
      <c r="J66" s="33">
        <v>4111</v>
      </c>
      <c r="K66" s="34"/>
    </row>
    <row r="67" s="2" customFormat="1" ht="20" customHeight="1" spans="1:11">
      <c r="A67" s="11">
        <v>5</v>
      </c>
      <c r="B67" s="24" t="s">
        <v>22</v>
      </c>
      <c r="C67" s="28">
        <v>3535.4</v>
      </c>
      <c r="D67" s="25">
        <v>20363.9</v>
      </c>
      <c r="E67" s="25">
        <v>35636.83</v>
      </c>
      <c r="F67" s="25">
        <v>30545.85</v>
      </c>
      <c r="G67" s="25">
        <v>7636.47</v>
      </c>
      <c r="H67" s="25">
        <v>7636.47</v>
      </c>
      <c r="I67" s="14">
        <v>101819.52</v>
      </c>
      <c r="J67" s="33">
        <v>3014</v>
      </c>
      <c r="K67" s="34"/>
    </row>
    <row r="68" s="2" customFormat="1" ht="20" customHeight="1" spans="1:11">
      <c r="A68" s="11">
        <v>6</v>
      </c>
      <c r="B68" s="24" t="s">
        <v>36</v>
      </c>
      <c r="C68" s="14">
        <v>3219.6</v>
      </c>
      <c r="D68" s="25">
        <v>18544.91</v>
      </c>
      <c r="E68" s="25">
        <v>32453.56</v>
      </c>
      <c r="F68" s="25">
        <v>27817.35</v>
      </c>
      <c r="G68" s="25">
        <v>6954.33</v>
      </c>
      <c r="H68" s="25">
        <v>6954.33</v>
      </c>
      <c r="I68" s="14">
        <v>92724.48</v>
      </c>
      <c r="J68" s="33">
        <v>1545</v>
      </c>
      <c r="K68" s="34"/>
    </row>
    <row r="69" s="2" customFormat="1" ht="20" customHeight="1" spans="1:11">
      <c r="A69" s="11">
        <v>7</v>
      </c>
      <c r="B69" s="24" t="s">
        <v>20</v>
      </c>
      <c r="C69" s="14">
        <v>3318.2</v>
      </c>
      <c r="D69" s="25">
        <v>19112.84</v>
      </c>
      <c r="E69" s="25">
        <v>33447.45</v>
      </c>
      <c r="F69" s="25">
        <v>28669.25</v>
      </c>
      <c r="G69" s="25">
        <v>7167.31</v>
      </c>
      <c r="H69" s="25">
        <v>7167.31</v>
      </c>
      <c r="I69" s="14">
        <v>95564.16</v>
      </c>
      <c r="J69" s="33">
        <v>3557</v>
      </c>
      <c r="K69" s="34"/>
    </row>
    <row r="70" s="2" customFormat="1" ht="20" customHeight="1" spans="1:11">
      <c r="A70" s="22" t="s">
        <v>14</v>
      </c>
      <c r="B70" s="11" t="s">
        <v>26</v>
      </c>
      <c r="C70" s="16">
        <f t="shared" ref="C70:J70" si="15">SUM(C63:C69)</f>
        <v>27429.8</v>
      </c>
      <c r="D70" s="29">
        <f t="shared" si="15"/>
        <v>157995.69</v>
      </c>
      <c r="E70" s="29">
        <f t="shared" si="15"/>
        <v>276492.36</v>
      </c>
      <c r="F70" s="29">
        <f t="shared" si="15"/>
        <v>236993.49</v>
      </c>
      <c r="G70" s="29">
        <f t="shared" si="15"/>
        <v>59248.35</v>
      </c>
      <c r="H70" s="29">
        <f t="shared" si="15"/>
        <v>59248.35</v>
      </c>
      <c r="I70" s="29">
        <f t="shared" si="15"/>
        <v>789978.24</v>
      </c>
      <c r="J70" s="33">
        <f t="shared" si="15"/>
        <v>26473</v>
      </c>
      <c r="K70" s="34"/>
    </row>
    <row r="71" s="3" customFormat="1" ht="40" customHeight="1" spans="1:22">
      <c r="A71" s="30" t="s">
        <v>39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</row>
    <row r="76" s="1" customFormat="1" ht="27" spans="1:11">
      <c r="A76" s="7" t="s">
        <v>40</v>
      </c>
      <c r="B76" s="8"/>
      <c r="C76" s="7"/>
      <c r="D76" s="7"/>
      <c r="E76" s="7"/>
      <c r="F76" s="7"/>
      <c r="G76" s="7"/>
      <c r="H76" s="7"/>
      <c r="I76" s="7"/>
      <c r="J76" s="7"/>
      <c r="K76" s="7"/>
    </row>
    <row r="77" s="2" customFormat="1" ht="20" customHeight="1" spans="1:11">
      <c r="A77" s="9" t="s">
        <v>1</v>
      </c>
      <c r="B77" s="9"/>
      <c r="C77" s="9"/>
      <c r="D77" s="9"/>
      <c r="E77" s="3"/>
      <c r="F77" s="3"/>
      <c r="G77" s="3"/>
      <c r="H77" s="3"/>
      <c r="I77" s="3" t="s">
        <v>2</v>
      </c>
      <c r="J77" s="3"/>
      <c r="K77" s="3"/>
    </row>
    <row r="78" s="4" customFormat="1" ht="23.1" customHeight="1" spans="1:11">
      <c r="A78" s="41" t="s">
        <v>3</v>
      </c>
      <c r="B78" s="42" t="s">
        <v>4</v>
      </c>
      <c r="C78" s="41" t="s">
        <v>5</v>
      </c>
      <c r="D78" s="41" t="s">
        <v>41</v>
      </c>
      <c r="E78" s="41"/>
      <c r="F78" s="41"/>
      <c r="G78" s="41"/>
      <c r="H78" s="41"/>
      <c r="I78" s="41"/>
      <c r="J78" s="10" t="s">
        <v>7</v>
      </c>
      <c r="K78" s="10" t="s">
        <v>8</v>
      </c>
    </row>
    <row r="79" s="4" customFormat="1" ht="32" customHeight="1" spans="1:11">
      <c r="A79" s="41"/>
      <c r="B79" s="43"/>
      <c r="C79" s="41"/>
      <c r="D79" s="41" t="s">
        <v>42</v>
      </c>
      <c r="E79" s="41" t="s">
        <v>43</v>
      </c>
      <c r="F79" s="41" t="s">
        <v>44</v>
      </c>
      <c r="G79" s="41" t="s">
        <v>45</v>
      </c>
      <c r="H79" s="41" t="s">
        <v>46</v>
      </c>
      <c r="I79" s="41" t="s">
        <v>14</v>
      </c>
      <c r="J79" s="10"/>
      <c r="K79" s="10"/>
    </row>
    <row r="80" s="4" customFormat="1" ht="24.95" customHeight="1" spans="1:11">
      <c r="A80" s="42">
        <v>1</v>
      </c>
      <c r="B80" s="24" t="s">
        <v>19</v>
      </c>
      <c r="C80" s="14">
        <v>265</v>
      </c>
      <c r="D80" s="25">
        <v>2544</v>
      </c>
      <c r="E80" s="25">
        <v>4452</v>
      </c>
      <c r="F80" s="25">
        <v>3816</v>
      </c>
      <c r="G80" s="25">
        <v>954</v>
      </c>
      <c r="H80" s="25">
        <v>954</v>
      </c>
      <c r="I80" s="14">
        <v>12720</v>
      </c>
      <c r="J80" s="33">
        <v>1</v>
      </c>
      <c r="K80" s="34"/>
    </row>
    <row r="81" s="4" customFormat="1" ht="24.95" customHeight="1" spans="1:11">
      <c r="A81" s="42">
        <v>2</v>
      </c>
      <c r="B81" s="26" t="s">
        <v>47</v>
      </c>
      <c r="C81" s="27">
        <v>208</v>
      </c>
      <c r="D81" s="25">
        <v>1996.8</v>
      </c>
      <c r="E81" s="25">
        <v>3494.4</v>
      </c>
      <c r="F81" s="25">
        <v>2995.2</v>
      </c>
      <c r="G81" s="25">
        <v>748.8</v>
      </c>
      <c r="H81" s="25">
        <v>748.8</v>
      </c>
      <c r="I81" s="14">
        <v>9984</v>
      </c>
      <c r="J81" s="33">
        <v>1</v>
      </c>
      <c r="K81" s="34"/>
    </row>
    <row r="82" s="4" customFormat="1" ht="24.95" customHeight="1" spans="1:11">
      <c r="A82" s="42">
        <v>3</v>
      </c>
      <c r="B82" s="26" t="s">
        <v>17</v>
      </c>
      <c r="C82" s="27">
        <v>107</v>
      </c>
      <c r="D82" s="25">
        <v>1027.2</v>
      </c>
      <c r="E82" s="25">
        <v>1797.6</v>
      </c>
      <c r="F82" s="25">
        <v>1540.8</v>
      </c>
      <c r="G82" s="25">
        <v>385.2</v>
      </c>
      <c r="H82" s="25">
        <v>385.2</v>
      </c>
      <c r="I82" s="14">
        <v>5136</v>
      </c>
      <c r="J82" s="33">
        <v>1</v>
      </c>
      <c r="K82" s="34"/>
    </row>
    <row r="83" s="4" customFormat="1" ht="24.95" customHeight="1" spans="1:11">
      <c r="A83" s="42">
        <v>4</v>
      </c>
      <c r="B83" s="26" t="s">
        <v>23</v>
      </c>
      <c r="C83" s="27">
        <v>121</v>
      </c>
      <c r="D83" s="25">
        <v>1161.6</v>
      </c>
      <c r="E83" s="25">
        <v>2032.8</v>
      </c>
      <c r="F83" s="25">
        <v>1742.4</v>
      </c>
      <c r="G83" s="25">
        <v>435.6</v>
      </c>
      <c r="H83" s="25">
        <v>435.6</v>
      </c>
      <c r="I83" s="14">
        <v>5808</v>
      </c>
      <c r="J83" s="33">
        <v>1</v>
      </c>
      <c r="K83" s="34"/>
    </row>
    <row r="84" s="4" customFormat="1" ht="24.95" customHeight="1" spans="1:11">
      <c r="A84" s="13" t="s">
        <v>14</v>
      </c>
      <c r="B84" s="42" t="s">
        <v>26</v>
      </c>
      <c r="C84" s="14">
        <f t="shared" ref="C84:J84" si="16">SUM(C80:C83)</f>
        <v>701</v>
      </c>
      <c r="D84" s="14">
        <f t="shared" si="16"/>
        <v>6729.6</v>
      </c>
      <c r="E84" s="14">
        <f t="shared" si="16"/>
        <v>11776.8</v>
      </c>
      <c r="F84" s="14">
        <f t="shared" si="16"/>
        <v>10094.4</v>
      </c>
      <c r="G84" s="14">
        <f t="shared" si="16"/>
        <v>2523.6</v>
      </c>
      <c r="H84" s="14">
        <f t="shared" si="16"/>
        <v>2523.6</v>
      </c>
      <c r="I84" s="14">
        <f t="shared" si="16"/>
        <v>33648</v>
      </c>
      <c r="J84" s="33">
        <f t="shared" si="16"/>
        <v>4</v>
      </c>
      <c r="K84" s="34"/>
    </row>
    <row r="89" s="1" customFormat="1" ht="27" spans="1:11">
      <c r="A89" s="7" t="s">
        <v>48</v>
      </c>
      <c r="B89" s="8"/>
      <c r="C89" s="7"/>
      <c r="D89" s="7"/>
      <c r="E89" s="7"/>
      <c r="F89" s="7"/>
      <c r="G89" s="7"/>
      <c r="H89" s="7"/>
      <c r="I89" s="7"/>
      <c r="J89" s="7"/>
      <c r="K89" s="7"/>
    </row>
    <row r="90" s="2" customFormat="1" ht="20" customHeight="1" spans="1:11">
      <c r="A90" s="9" t="s">
        <v>1</v>
      </c>
      <c r="B90" s="9"/>
      <c r="C90" s="9"/>
      <c r="D90" s="9"/>
      <c r="E90" s="3"/>
      <c r="F90" s="3"/>
      <c r="G90" s="3"/>
      <c r="H90" s="3"/>
      <c r="I90" s="3" t="s">
        <v>2</v>
      </c>
      <c r="J90" s="3"/>
      <c r="K90" s="3"/>
    </row>
    <row r="91" s="3" customFormat="1" ht="23.1" customHeight="1" spans="1:11">
      <c r="A91" s="10" t="s">
        <v>3</v>
      </c>
      <c r="B91" s="11" t="s">
        <v>4</v>
      </c>
      <c r="C91" s="10" t="s">
        <v>5</v>
      </c>
      <c r="D91" s="10" t="s">
        <v>41</v>
      </c>
      <c r="E91" s="10"/>
      <c r="F91" s="10"/>
      <c r="G91" s="10"/>
      <c r="H91" s="10"/>
      <c r="I91" s="10"/>
      <c r="J91" s="10" t="s">
        <v>7</v>
      </c>
      <c r="K91" s="10" t="s">
        <v>8</v>
      </c>
    </row>
    <row r="92" s="3" customFormat="1" ht="32" customHeight="1" spans="1:11">
      <c r="A92" s="10"/>
      <c r="B92" s="12"/>
      <c r="C92" s="10"/>
      <c r="D92" s="10" t="s">
        <v>42</v>
      </c>
      <c r="E92" s="10" t="s">
        <v>43</v>
      </c>
      <c r="F92" s="10" t="s">
        <v>44</v>
      </c>
      <c r="G92" s="10" t="s">
        <v>45</v>
      </c>
      <c r="H92" s="10" t="s">
        <v>46</v>
      </c>
      <c r="I92" s="10" t="s">
        <v>14</v>
      </c>
      <c r="J92" s="10"/>
      <c r="K92" s="10"/>
    </row>
    <row r="93" s="3" customFormat="1" ht="24.95" customHeight="1" spans="1:21">
      <c r="A93" s="11">
        <v>1</v>
      </c>
      <c r="B93" s="44" t="s">
        <v>18</v>
      </c>
      <c r="C93" s="16">
        <v>110</v>
      </c>
      <c r="D93" s="45">
        <v>1056</v>
      </c>
      <c r="E93" s="45">
        <v>1848</v>
      </c>
      <c r="F93" s="45">
        <v>1584</v>
      </c>
      <c r="G93" s="45">
        <v>396</v>
      </c>
      <c r="H93" s="45">
        <v>396</v>
      </c>
      <c r="I93" s="16">
        <v>5280</v>
      </c>
      <c r="J93" s="33">
        <v>1</v>
      </c>
      <c r="K93" s="34"/>
      <c r="L93" s="40"/>
      <c r="M93" s="40"/>
      <c r="N93" s="40"/>
      <c r="O93" s="40"/>
      <c r="P93" s="40"/>
      <c r="Q93" s="40"/>
      <c r="R93" s="40"/>
      <c r="S93" s="40"/>
      <c r="T93" s="40"/>
      <c r="U93" s="40"/>
    </row>
    <row r="94" s="3" customFormat="1" ht="24.95" customHeight="1" spans="1:21">
      <c r="A94" s="11">
        <v>2</v>
      </c>
      <c r="B94" s="46" t="s">
        <v>19</v>
      </c>
      <c r="C94" s="47">
        <v>208</v>
      </c>
      <c r="D94" s="45">
        <v>1996.8</v>
      </c>
      <c r="E94" s="45">
        <v>3494.4</v>
      </c>
      <c r="F94" s="45">
        <v>2995.2</v>
      </c>
      <c r="G94" s="45">
        <v>748.8</v>
      </c>
      <c r="H94" s="45">
        <v>748.8</v>
      </c>
      <c r="I94" s="16">
        <v>9984</v>
      </c>
      <c r="J94" s="33">
        <v>1</v>
      </c>
      <c r="K94" s="34"/>
      <c r="L94" s="40"/>
      <c r="M94" s="40"/>
      <c r="N94" s="40"/>
      <c r="O94" s="40"/>
      <c r="P94" s="40"/>
      <c r="Q94" s="40"/>
      <c r="R94" s="40"/>
      <c r="S94" s="40"/>
      <c r="T94" s="40"/>
      <c r="U94" s="40"/>
    </row>
    <row r="95" s="3" customFormat="1" ht="24.95" customHeight="1" spans="1:22">
      <c r="A95" s="22" t="s">
        <v>14</v>
      </c>
      <c r="B95" s="11" t="s">
        <v>26</v>
      </c>
      <c r="C95" s="16">
        <f t="shared" ref="C95:J95" si="17">SUM(C93:C94)</f>
        <v>318</v>
      </c>
      <c r="D95" s="16">
        <f t="shared" si="17"/>
        <v>3052.8</v>
      </c>
      <c r="E95" s="16">
        <f t="shared" si="17"/>
        <v>5342.4</v>
      </c>
      <c r="F95" s="16">
        <f t="shared" si="17"/>
        <v>4579.2</v>
      </c>
      <c r="G95" s="16">
        <f t="shared" si="17"/>
        <v>1144.8</v>
      </c>
      <c r="H95" s="16">
        <f t="shared" si="17"/>
        <v>1144.8</v>
      </c>
      <c r="I95" s="16">
        <f t="shared" si="17"/>
        <v>15264</v>
      </c>
      <c r="J95" s="33">
        <f t="shared" si="17"/>
        <v>2</v>
      </c>
      <c r="K95" s="34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</row>
    <row r="100" s="1" customFormat="1" ht="27" spans="1:11">
      <c r="A100" s="7" t="s">
        <v>49</v>
      </c>
      <c r="B100" s="8"/>
      <c r="C100" s="7"/>
      <c r="D100" s="7"/>
      <c r="E100" s="7"/>
      <c r="F100" s="7"/>
      <c r="G100" s="7"/>
      <c r="H100" s="7"/>
      <c r="I100" s="7"/>
      <c r="J100" s="7"/>
      <c r="K100" s="7"/>
    </row>
    <row r="101" s="2" customFormat="1" ht="20" customHeight="1" spans="1:11">
      <c r="A101" s="9" t="s">
        <v>1</v>
      </c>
      <c r="B101" s="9"/>
      <c r="C101" s="9"/>
      <c r="D101" s="9"/>
      <c r="E101" s="3"/>
      <c r="F101" s="3"/>
      <c r="G101" s="3"/>
      <c r="H101" s="3"/>
      <c r="I101" s="3" t="s">
        <v>2</v>
      </c>
      <c r="J101" s="3"/>
      <c r="K101" s="3"/>
    </row>
    <row r="102" s="2" customFormat="1" ht="20" customHeight="1" spans="1:11">
      <c r="A102" s="10" t="s">
        <v>3</v>
      </c>
      <c r="B102" s="11" t="s">
        <v>50</v>
      </c>
      <c r="C102" s="10" t="s">
        <v>5</v>
      </c>
      <c r="D102" s="10" t="s">
        <v>51</v>
      </c>
      <c r="E102" s="10"/>
      <c r="F102" s="10"/>
      <c r="G102" s="10"/>
      <c r="H102" s="10"/>
      <c r="I102" s="10"/>
      <c r="J102" s="10" t="s">
        <v>7</v>
      </c>
      <c r="K102" s="10" t="s">
        <v>8</v>
      </c>
    </row>
    <row r="103" s="2" customFormat="1" ht="28.5" spans="1:11">
      <c r="A103" s="10"/>
      <c r="B103" s="12"/>
      <c r="C103" s="10"/>
      <c r="D103" s="10" t="s">
        <v>52</v>
      </c>
      <c r="E103" s="10" t="s">
        <v>53</v>
      </c>
      <c r="F103" s="10" t="s">
        <v>54</v>
      </c>
      <c r="G103" s="10" t="s">
        <v>55</v>
      </c>
      <c r="H103" s="10" t="s">
        <v>56</v>
      </c>
      <c r="I103" s="10" t="s">
        <v>14</v>
      </c>
      <c r="J103" s="10"/>
      <c r="K103" s="10"/>
    </row>
    <row r="104" s="2" customFormat="1" ht="20" customHeight="1" spans="1:11">
      <c r="A104" s="11">
        <v>1</v>
      </c>
      <c r="B104" s="24" t="s">
        <v>20</v>
      </c>
      <c r="C104" s="14">
        <v>9209.3</v>
      </c>
      <c r="D104" s="25">
        <v>55255.71</v>
      </c>
      <c r="E104" s="25">
        <v>96697.65</v>
      </c>
      <c r="F104" s="25">
        <v>82883.7</v>
      </c>
      <c r="G104" s="25">
        <v>20720.97</v>
      </c>
      <c r="H104" s="25">
        <v>20720.97</v>
      </c>
      <c r="I104" s="14">
        <v>276279</v>
      </c>
      <c r="J104" s="33">
        <v>11032</v>
      </c>
      <c r="K104" s="34"/>
    </row>
    <row r="105" s="2" customFormat="1" ht="20" customHeight="1" spans="1:11">
      <c r="A105" s="22" t="s">
        <v>14</v>
      </c>
      <c r="B105" s="11" t="s">
        <v>26</v>
      </c>
      <c r="C105" s="16">
        <f>C104</f>
        <v>9209.3</v>
      </c>
      <c r="D105" s="16">
        <f t="shared" ref="D105:J105" si="18">D104</f>
        <v>55255.71</v>
      </c>
      <c r="E105" s="16">
        <f t="shared" si="18"/>
        <v>96697.65</v>
      </c>
      <c r="F105" s="16">
        <f t="shared" si="18"/>
        <v>82883.7</v>
      </c>
      <c r="G105" s="16">
        <f t="shared" si="18"/>
        <v>20720.97</v>
      </c>
      <c r="H105" s="16">
        <f t="shared" si="18"/>
        <v>20720.97</v>
      </c>
      <c r="I105" s="16">
        <f t="shared" si="18"/>
        <v>276279</v>
      </c>
      <c r="J105" s="33">
        <f t="shared" si="18"/>
        <v>11032</v>
      </c>
      <c r="K105" s="34"/>
    </row>
    <row r="106" s="3" customFormat="1" ht="40" customHeight="1" spans="1:22">
      <c r="A106" s="30" t="s">
        <v>57</v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</row>
    <row r="111" s="1" customFormat="1" ht="27" spans="1:11">
      <c r="A111" s="7" t="s">
        <v>58</v>
      </c>
      <c r="B111" s="8"/>
      <c r="C111" s="7"/>
      <c r="D111" s="7"/>
      <c r="E111" s="7"/>
      <c r="F111" s="7"/>
      <c r="G111" s="7"/>
      <c r="H111" s="7"/>
      <c r="I111" s="7"/>
      <c r="J111" s="7"/>
      <c r="K111" s="7"/>
    </row>
    <row r="112" s="2" customFormat="1" ht="20" customHeight="1" spans="1:11">
      <c r="A112" s="9" t="s">
        <v>1</v>
      </c>
      <c r="B112" s="9"/>
      <c r="C112" s="9"/>
      <c r="D112" s="9"/>
      <c r="E112" s="3"/>
      <c r="F112" s="3"/>
      <c r="G112" s="3"/>
      <c r="H112" s="3"/>
      <c r="I112" s="3" t="s">
        <v>2</v>
      </c>
      <c r="J112" s="3"/>
      <c r="K112" s="3"/>
    </row>
    <row r="113" s="2" customFormat="1" ht="20" customHeight="1" spans="1:11">
      <c r="A113" s="10" t="s">
        <v>3</v>
      </c>
      <c r="B113" s="11" t="s">
        <v>50</v>
      </c>
      <c r="C113" s="10" t="s">
        <v>5</v>
      </c>
      <c r="D113" s="10" t="s">
        <v>51</v>
      </c>
      <c r="E113" s="10"/>
      <c r="F113" s="10"/>
      <c r="G113" s="10"/>
      <c r="H113" s="10"/>
      <c r="I113" s="10"/>
      <c r="J113" s="10" t="s">
        <v>7</v>
      </c>
      <c r="K113" s="10" t="s">
        <v>8</v>
      </c>
    </row>
    <row r="114" s="2" customFormat="1" ht="28.5" spans="1:11">
      <c r="A114" s="10"/>
      <c r="B114" s="12"/>
      <c r="C114" s="10"/>
      <c r="D114" s="10" t="s">
        <v>52</v>
      </c>
      <c r="E114" s="10" t="s">
        <v>53</v>
      </c>
      <c r="F114" s="10" t="s">
        <v>54</v>
      </c>
      <c r="G114" s="10" t="s">
        <v>55</v>
      </c>
      <c r="H114" s="10" t="s">
        <v>56</v>
      </c>
      <c r="I114" s="10" t="s">
        <v>14</v>
      </c>
      <c r="J114" s="10"/>
      <c r="K114" s="10"/>
    </row>
    <row r="115" s="2" customFormat="1" ht="20" customHeight="1" spans="1:11">
      <c r="A115" s="11">
        <v>1</v>
      </c>
      <c r="B115" s="24" t="s">
        <v>16</v>
      </c>
      <c r="C115" s="14">
        <v>5598.7</v>
      </c>
      <c r="D115" s="14">
        <v>33592.13</v>
      </c>
      <c r="E115" s="14">
        <v>58786.35</v>
      </c>
      <c r="F115" s="14">
        <v>50388.3</v>
      </c>
      <c r="G115" s="14">
        <v>12597.11</v>
      </c>
      <c r="H115" s="14">
        <v>12597.11</v>
      </c>
      <c r="I115" s="14">
        <v>167961</v>
      </c>
      <c r="J115" s="33">
        <v>6873</v>
      </c>
      <c r="K115" s="34"/>
    </row>
    <row r="116" s="2" customFormat="1" ht="20" customHeight="1" spans="1:11">
      <c r="A116" s="22" t="s">
        <v>14</v>
      </c>
      <c r="B116" s="11" t="s">
        <v>26</v>
      </c>
      <c r="C116" s="16">
        <f t="shared" ref="C116:J116" si="19">C115</f>
        <v>5598.7</v>
      </c>
      <c r="D116" s="16">
        <f t="shared" si="19"/>
        <v>33592.13</v>
      </c>
      <c r="E116" s="16">
        <f t="shared" si="19"/>
        <v>58786.35</v>
      </c>
      <c r="F116" s="16">
        <f t="shared" si="19"/>
        <v>50388.3</v>
      </c>
      <c r="G116" s="16">
        <f t="shared" si="19"/>
        <v>12597.11</v>
      </c>
      <c r="H116" s="16">
        <f t="shared" si="19"/>
        <v>12597.11</v>
      </c>
      <c r="I116" s="16">
        <f t="shared" si="19"/>
        <v>167961</v>
      </c>
      <c r="J116" s="33">
        <f t="shared" si="19"/>
        <v>6873</v>
      </c>
      <c r="K116" s="34"/>
    </row>
    <row r="117" s="3" customFormat="1" ht="40" customHeight="1" spans="1:22">
      <c r="A117" s="30" t="s">
        <v>57</v>
      </c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</row>
    <row r="122" s="1" customFormat="1" ht="27" spans="1:11">
      <c r="A122" s="7" t="s">
        <v>59</v>
      </c>
      <c r="B122" s="8"/>
      <c r="C122" s="7"/>
      <c r="D122" s="7"/>
      <c r="E122" s="7"/>
      <c r="F122" s="7"/>
      <c r="G122" s="7"/>
      <c r="H122" s="7"/>
      <c r="I122" s="7"/>
      <c r="J122" s="7"/>
      <c r="K122" s="7"/>
    </row>
    <row r="123" s="2" customFormat="1" ht="20" customHeight="1" spans="1:13">
      <c r="A123" s="9" t="s">
        <v>1</v>
      </c>
      <c r="B123" s="9"/>
      <c r="C123" s="9"/>
      <c r="D123" s="9"/>
      <c r="J123" s="3" t="s">
        <v>60</v>
      </c>
      <c r="M123" s="3"/>
    </row>
    <row r="124" s="2" customFormat="1" ht="20" customHeight="1" spans="1:11">
      <c r="A124" s="10" t="s">
        <v>3</v>
      </c>
      <c r="B124" s="11" t="s">
        <v>50</v>
      </c>
      <c r="C124" s="10" t="s">
        <v>61</v>
      </c>
      <c r="D124" s="10" t="s">
        <v>62</v>
      </c>
      <c r="E124" s="10"/>
      <c r="F124" s="10"/>
      <c r="G124" s="10"/>
      <c r="H124" s="10"/>
      <c r="I124" s="10"/>
      <c r="J124" s="10" t="s">
        <v>7</v>
      </c>
      <c r="K124" s="10" t="s">
        <v>8</v>
      </c>
    </row>
    <row r="125" s="2" customFormat="1" ht="20" customHeight="1" spans="1:11">
      <c r="A125" s="10"/>
      <c r="B125" s="12"/>
      <c r="C125" s="10"/>
      <c r="D125" s="10" t="s">
        <v>63</v>
      </c>
      <c r="E125" s="10" t="s">
        <v>64</v>
      </c>
      <c r="F125" s="10" t="s">
        <v>65</v>
      </c>
      <c r="G125" s="10" t="s">
        <v>66</v>
      </c>
      <c r="H125" s="10" t="s">
        <v>67</v>
      </c>
      <c r="I125" s="31" t="s">
        <v>14</v>
      </c>
      <c r="J125" s="10"/>
      <c r="K125" s="10"/>
    </row>
    <row r="126" s="2" customFormat="1" ht="20" customHeight="1" spans="1:11">
      <c r="A126" s="11">
        <v>1</v>
      </c>
      <c r="B126" s="46" t="s">
        <v>18</v>
      </c>
      <c r="C126" s="23">
        <v>636</v>
      </c>
      <c r="D126" s="16">
        <f>C126*16</f>
        <v>10176</v>
      </c>
      <c r="E126" s="16">
        <v>0</v>
      </c>
      <c r="F126" s="16">
        <f>C126*28</f>
        <v>17808</v>
      </c>
      <c r="G126" s="16">
        <f>C126*18</f>
        <v>11448</v>
      </c>
      <c r="H126" s="16">
        <f>C126*18</f>
        <v>11448</v>
      </c>
      <c r="I126" s="16">
        <f>SUM(D126:H126)</f>
        <v>50880</v>
      </c>
      <c r="J126" s="33">
        <v>1</v>
      </c>
      <c r="K126" s="34"/>
    </row>
    <row r="127" s="2" customFormat="1" ht="20" customHeight="1" spans="1:11">
      <c r="A127" s="22" t="s">
        <v>14</v>
      </c>
      <c r="B127" s="11" t="s">
        <v>26</v>
      </c>
      <c r="C127" s="22">
        <f t="shared" ref="C127:J127" si="20">SUM(C126:C126)</f>
        <v>636</v>
      </c>
      <c r="D127" s="16">
        <f t="shared" si="20"/>
        <v>10176</v>
      </c>
      <c r="E127" s="16">
        <f t="shared" si="20"/>
        <v>0</v>
      </c>
      <c r="F127" s="16">
        <f t="shared" si="20"/>
        <v>17808</v>
      </c>
      <c r="G127" s="16">
        <f t="shared" si="20"/>
        <v>11448</v>
      </c>
      <c r="H127" s="16">
        <f t="shared" si="20"/>
        <v>11448</v>
      </c>
      <c r="I127" s="16">
        <f t="shared" si="20"/>
        <v>50880</v>
      </c>
      <c r="J127" s="33">
        <f t="shared" si="20"/>
        <v>1</v>
      </c>
      <c r="K127" s="34"/>
    </row>
    <row r="132" s="1" customFormat="1" ht="27" spans="1:11">
      <c r="A132" s="7" t="s">
        <v>68</v>
      </c>
      <c r="B132" s="8"/>
      <c r="C132" s="7"/>
      <c r="D132" s="7"/>
      <c r="E132" s="7"/>
      <c r="F132" s="7"/>
      <c r="G132" s="7"/>
      <c r="H132" s="7"/>
      <c r="I132" s="7"/>
      <c r="J132" s="7"/>
      <c r="K132" s="7"/>
    </row>
    <row r="133" s="2" customFormat="1" ht="26" customHeight="1" spans="1:11">
      <c r="A133" s="9" t="s">
        <v>1</v>
      </c>
      <c r="B133" s="9"/>
      <c r="C133" s="9"/>
      <c r="D133" s="9"/>
      <c r="E133" s="48"/>
      <c r="F133" s="48"/>
      <c r="G133" s="48"/>
      <c r="H133" s="48"/>
      <c r="I133" s="48"/>
      <c r="J133" s="60" t="s">
        <v>69</v>
      </c>
      <c r="K133" s="60"/>
    </row>
    <row r="134" s="2" customFormat="1" ht="31" customHeight="1" spans="1:11">
      <c r="A134" s="49" t="s">
        <v>3</v>
      </c>
      <c r="B134" s="49" t="s">
        <v>70</v>
      </c>
      <c r="C134" s="49" t="s">
        <v>61</v>
      </c>
      <c r="D134" s="50" t="s">
        <v>71</v>
      </c>
      <c r="E134" s="51"/>
      <c r="F134" s="51"/>
      <c r="G134" s="51"/>
      <c r="H134" s="51"/>
      <c r="I134" s="61"/>
      <c r="J134" s="49" t="s">
        <v>7</v>
      </c>
      <c r="K134" s="49" t="s">
        <v>8</v>
      </c>
    </row>
    <row r="135" s="2" customFormat="1" ht="24" customHeight="1" spans="1:11">
      <c r="A135" s="52"/>
      <c r="B135" s="52"/>
      <c r="C135" s="52"/>
      <c r="D135" s="53" t="s">
        <v>72</v>
      </c>
      <c r="E135" s="53" t="s">
        <v>73</v>
      </c>
      <c r="F135" s="53" t="s">
        <v>74</v>
      </c>
      <c r="G135" s="53" t="s">
        <v>75</v>
      </c>
      <c r="H135" s="53" t="s">
        <v>76</v>
      </c>
      <c r="I135" s="53" t="s">
        <v>14</v>
      </c>
      <c r="J135" s="52"/>
      <c r="K135" s="52"/>
    </row>
    <row r="136" s="2" customFormat="1" ht="20" customHeight="1" spans="1:11">
      <c r="A136" s="52">
        <v>1</v>
      </c>
      <c r="B136" s="52" t="s">
        <v>25</v>
      </c>
      <c r="C136" s="52">
        <v>638</v>
      </c>
      <c r="D136" s="54">
        <f t="shared" ref="D136:D144" si="21">C136*60</f>
        <v>38280</v>
      </c>
      <c r="E136" s="55">
        <f t="shared" ref="E136:E144" si="22">C136*0</f>
        <v>0</v>
      </c>
      <c r="F136" s="55">
        <f t="shared" ref="F136:F144" si="23">C136*150</f>
        <v>95700</v>
      </c>
      <c r="G136" s="55">
        <f t="shared" ref="G136:G144" si="24">C136*45</f>
        <v>28710</v>
      </c>
      <c r="H136" s="55">
        <f t="shared" ref="H136:H144" si="25">C136*45</f>
        <v>28710</v>
      </c>
      <c r="I136" s="55">
        <f t="shared" ref="I136:I144" si="26">SUM(D136:H136)</f>
        <v>191400</v>
      </c>
      <c r="J136" s="52">
        <v>3</v>
      </c>
      <c r="K136" s="52"/>
    </row>
    <row r="137" s="2" customFormat="1" ht="20" customHeight="1" spans="1:11">
      <c r="A137" s="52">
        <v>2</v>
      </c>
      <c r="B137" s="52" t="s">
        <v>23</v>
      </c>
      <c r="C137" s="52">
        <v>5251</v>
      </c>
      <c r="D137" s="54">
        <f t="shared" si="21"/>
        <v>315060</v>
      </c>
      <c r="E137" s="55">
        <f t="shared" si="22"/>
        <v>0</v>
      </c>
      <c r="F137" s="55">
        <f t="shared" si="23"/>
        <v>787650</v>
      </c>
      <c r="G137" s="55">
        <f t="shared" si="24"/>
        <v>236295</v>
      </c>
      <c r="H137" s="55">
        <f t="shared" si="25"/>
        <v>236295</v>
      </c>
      <c r="I137" s="55">
        <f t="shared" si="26"/>
        <v>1575300</v>
      </c>
      <c r="J137" s="52">
        <v>7</v>
      </c>
      <c r="K137" s="52"/>
    </row>
    <row r="138" s="2" customFormat="1" ht="20" customHeight="1" spans="1:11">
      <c r="A138" s="52">
        <v>3</v>
      </c>
      <c r="B138" s="52" t="s">
        <v>35</v>
      </c>
      <c r="C138" s="52">
        <v>836</v>
      </c>
      <c r="D138" s="54">
        <f t="shared" si="21"/>
        <v>50160</v>
      </c>
      <c r="E138" s="55">
        <f t="shared" si="22"/>
        <v>0</v>
      </c>
      <c r="F138" s="55">
        <f t="shared" si="23"/>
        <v>125400</v>
      </c>
      <c r="G138" s="55">
        <f t="shared" si="24"/>
        <v>37620</v>
      </c>
      <c r="H138" s="55">
        <f t="shared" si="25"/>
        <v>37620</v>
      </c>
      <c r="I138" s="55">
        <f t="shared" si="26"/>
        <v>250800</v>
      </c>
      <c r="J138" s="52">
        <v>6</v>
      </c>
      <c r="K138" s="52"/>
    </row>
    <row r="139" s="2" customFormat="1" ht="20" customHeight="1" spans="1:11">
      <c r="A139" s="52">
        <v>4</v>
      </c>
      <c r="B139" s="52" t="s">
        <v>20</v>
      </c>
      <c r="C139" s="52">
        <v>2331</v>
      </c>
      <c r="D139" s="54">
        <f t="shared" si="21"/>
        <v>139860</v>
      </c>
      <c r="E139" s="55">
        <f t="shared" si="22"/>
        <v>0</v>
      </c>
      <c r="F139" s="55">
        <f t="shared" si="23"/>
        <v>349650</v>
      </c>
      <c r="G139" s="55">
        <f t="shared" si="24"/>
        <v>104895</v>
      </c>
      <c r="H139" s="55">
        <f t="shared" si="25"/>
        <v>104895</v>
      </c>
      <c r="I139" s="55">
        <f t="shared" si="26"/>
        <v>699300</v>
      </c>
      <c r="J139" s="52">
        <v>7</v>
      </c>
      <c r="K139" s="52"/>
    </row>
    <row r="140" s="2" customFormat="1" ht="20" customHeight="1" spans="1:11">
      <c r="A140" s="52">
        <v>5</v>
      </c>
      <c r="B140" s="52" t="s">
        <v>16</v>
      </c>
      <c r="C140" s="52">
        <v>350</v>
      </c>
      <c r="D140" s="54">
        <f t="shared" si="21"/>
        <v>21000</v>
      </c>
      <c r="E140" s="55">
        <f t="shared" si="22"/>
        <v>0</v>
      </c>
      <c r="F140" s="55">
        <f t="shared" si="23"/>
        <v>52500</v>
      </c>
      <c r="G140" s="55">
        <f t="shared" si="24"/>
        <v>15750</v>
      </c>
      <c r="H140" s="55">
        <f t="shared" si="25"/>
        <v>15750</v>
      </c>
      <c r="I140" s="55">
        <f t="shared" si="26"/>
        <v>105000</v>
      </c>
      <c r="J140" s="52">
        <v>2</v>
      </c>
      <c r="K140" s="52"/>
    </row>
    <row r="141" s="2" customFormat="1" ht="20" customHeight="1" spans="1:11">
      <c r="A141" s="52">
        <v>6</v>
      </c>
      <c r="B141" s="52" t="s">
        <v>18</v>
      </c>
      <c r="C141" s="52">
        <v>2387</v>
      </c>
      <c r="D141" s="54">
        <f t="shared" si="21"/>
        <v>143220</v>
      </c>
      <c r="E141" s="55">
        <f t="shared" si="22"/>
        <v>0</v>
      </c>
      <c r="F141" s="55">
        <f t="shared" si="23"/>
        <v>358050</v>
      </c>
      <c r="G141" s="55">
        <f t="shared" si="24"/>
        <v>107415</v>
      </c>
      <c r="H141" s="55">
        <f t="shared" si="25"/>
        <v>107415</v>
      </c>
      <c r="I141" s="55">
        <f t="shared" si="26"/>
        <v>716100</v>
      </c>
      <c r="J141" s="52">
        <v>16</v>
      </c>
      <c r="K141" s="52"/>
    </row>
    <row r="142" s="2" customFormat="1" ht="20" customHeight="1" spans="1:11">
      <c r="A142" s="52">
        <v>7</v>
      </c>
      <c r="B142" s="52" t="s">
        <v>19</v>
      </c>
      <c r="C142" s="52">
        <v>410</v>
      </c>
      <c r="D142" s="54">
        <f t="shared" si="21"/>
        <v>24600</v>
      </c>
      <c r="E142" s="55">
        <f t="shared" si="22"/>
        <v>0</v>
      </c>
      <c r="F142" s="55">
        <f t="shared" si="23"/>
        <v>61500</v>
      </c>
      <c r="G142" s="55">
        <f t="shared" si="24"/>
        <v>18450</v>
      </c>
      <c r="H142" s="55">
        <f t="shared" si="25"/>
        <v>18450</v>
      </c>
      <c r="I142" s="55">
        <f t="shared" si="26"/>
        <v>123000</v>
      </c>
      <c r="J142" s="52">
        <v>2</v>
      </c>
      <c r="K142" s="52"/>
    </row>
    <row r="143" s="2" customFormat="1" ht="20" customHeight="1" spans="1:11">
      <c r="A143" s="52">
        <v>8</v>
      </c>
      <c r="B143" s="52" t="s">
        <v>21</v>
      </c>
      <c r="C143" s="52">
        <v>596</v>
      </c>
      <c r="D143" s="54">
        <f t="shared" si="21"/>
        <v>35760</v>
      </c>
      <c r="E143" s="55">
        <f t="shared" si="22"/>
        <v>0</v>
      </c>
      <c r="F143" s="55">
        <f t="shared" si="23"/>
        <v>89400</v>
      </c>
      <c r="G143" s="55">
        <f t="shared" si="24"/>
        <v>26820</v>
      </c>
      <c r="H143" s="55">
        <f t="shared" si="25"/>
        <v>26820</v>
      </c>
      <c r="I143" s="55">
        <f t="shared" si="26"/>
        <v>178800</v>
      </c>
      <c r="J143" s="52">
        <v>4</v>
      </c>
      <c r="K143" s="52"/>
    </row>
    <row r="144" s="2" customFormat="1" ht="20" customHeight="1" spans="1:11">
      <c r="A144" s="52">
        <v>9</v>
      </c>
      <c r="B144" s="52" t="s">
        <v>15</v>
      </c>
      <c r="C144" s="52">
        <v>628</v>
      </c>
      <c r="D144" s="54">
        <f t="shared" si="21"/>
        <v>37680</v>
      </c>
      <c r="E144" s="55">
        <f t="shared" si="22"/>
        <v>0</v>
      </c>
      <c r="F144" s="55">
        <f t="shared" si="23"/>
        <v>94200</v>
      </c>
      <c r="G144" s="55">
        <f t="shared" si="24"/>
        <v>28260</v>
      </c>
      <c r="H144" s="55">
        <f t="shared" si="25"/>
        <v>28260</v>
      </c>
      <c r="I144" s="55">
        <f t="shared" si="26"/>
        <v>188400</v>
      </c>
      <c r="J144" s="52">
        <v>5</v>
      </c>
      <c r="K144" s="52"/>
    </row>
    <row r="145" s="2" customFormat="1" ht="20" customHeight="1" spans="1:11">
      <c r="A145" s="53" t="s">
        <v>14</v>
      </c>
      <c r="B145" s="56" t="s">
        <v>26</v>
      </c>
      <c r="C145" s="57">
        <f t="shared" ref="C145:J145" si="27">SUM(C136:C144)</f>
        <v>13427</v>
      </c>
      <c r="D145" s="58">
        <f t="shared" si="27"/>
        <v>805620</v>
      </c>
      <c r="E145" s="58">
        <f t="shared" si="27"/>
        <v>0</v>
      </c>
      <c r="F145" s="58">
        <f t="shared" si="27"/>
        <v>2014050</v>
      </c>
      <c r="G145" s="58">
        <f t="shared" si="27"/>
        <v>604215</v>
      </c>
      <c r="H145" s="58">
        <f t="shared" si="27"/>
        <v>604215</v>
      </c>
      <c r="I145" s="58">
        <f t="shared" si="27"/>
        <v>4028100</v>
      </c>
      <c r="J145" s="57">
        <f t="shared" si="27"/>
        <v>52</v>
      </c>
      <c r="K145" s="62"/>
    </row>
    <row r="150" s="1" customFormat="1" ht="27" spans="1:11">
      <c r="A150" s="7" t="s">
        <v>77</v>
      </c>
      <c r="B150" s="8"/>
      <c r="C150" s="7"/>
      <c r="D150" s="7"/>
      <c r="E150" s="7"/>
      <c r="F150" s="7"/>
      <c r="G150" s="7"/>
      <c r="H150" s="7"/>
      <c r="I150" s="7"/>
      <c r="J150" s="7"/>
      <c r="K150" s="7"/>
    </row>
    <row r="151" s="2" customFormat="1" ht="20" customHeight="1" spans="1:11">
      <c r="A151" s="9" t="s">
        <v>1</v>
      </c>
      <c r="B151" s="9"/>
      <c r="C151" s="9"/>
      <c r="D151" s="9"/>
      <c r="E151" s="3"/>
      <c r="F151" s="3"/>
      <c r="G151" s="3"/>
      <c r="H151" s="3"/>
      <c r="I151" s="3" t="s">
        <v>2</v>
      </c>
      <c r="J151" s="3"/>
      <c r="K151" s="3"/>
    </row>
    <row r="152" s="2" customFormat="1" ht="20" customHeight="1" spans="1:11">
      <c r="A152" s="10" t="s">
        <v>3</v>
      </c>
      <c r="B152" s="11" t="s">
        <v>50</v>
      </c>
      <c r="C152" s="10" t="s">
        <v>5</v>
      </c>
      <c r="D152" s="10" t="s">
        <v>78</v>
      </c>
      <c r="E152" s="10"/>
      <c r="F152" s="10"/>
      <c r="G152" s="10"/>
      <c r="H152" s="10"/>
      <c r="I152" s="10"/>
      <c r="J152" s="10" t="s">
        <v>7</v>
      </c>
      <c r="K152" s="10" t="s">
        <v>8</v>
      </c>
    </row>
    <row r="153" s="2" customFormat="1" ht="28.5" spans="1:11">
      <c r="A153" s="10"/>
      <c r="B153" s="12"/>
      <c r="C153" s="10"/>
      <c r="D153" s="10" t="s">
        <v>79</v>
      </c>
      <c r="E153" s="10" t="s">
        <v>64</v>
      </c>
      <c r="F153" s="10" t="s">
        <v>80</v>
      </c>
      <c r="G153" s="10" t="s">
        <v>81</v>
      </c>
      <c r="H153" s="10" t="s">
        <v>82</v>
      </c>
      <c r="I153" s="10" t="s">
        <v>14</v>
      </c>
      <c r="J153" s="10"/>
      <c r="K153" s="10"/>
    </row>
    <row r="154" s="2" customFormat="1" ht="20" customHeight="1" spans="1:11">
      <c r="A154" s="11">
        <v>1</v>
      </c>
      <c r="B154" s="46" t="s">
        <v>35</v>
      </c>
      <c r="C154" s="47">
        <v>30</v>
      </c>
      <c r="D154" s="29">
        <f>C154*24</f>
        <v>720</v>
      </c>
      <c r="E154" s="29">
        <v>0</v>
      </c>
      <c r="F154" s="29">
        <f>C154*60</f>
        <v>1800</v>
      </c>
      <c r="G154" s="29">
        <f>C154*18</f>
        <v>540</v>
      </c>
      <c r="H154" s="29">
        <f>C154*18</f>
        <v>540</v>
      </c>
      <c r="I154" s="16">
        <f>SUM(D154:H154)</f>
        <v>3600</v>
      </c>
      <c r="J154" s="33">
        <v>2</v>
      </c>
      <c r="K154" s="63" t="s">
        <v>83</v>
      </c>
    </row>
    <row r="155" s="2" customFormat="1" ht="20" customHeight="1" spans="1:11">
      <c r="A155" s="22" t="s">
        <v>14</v>
      </c>
      <c r="B155" s="11" t="s">
        <v>26</v>
      </c>
      <c r="C155" s="16">
        <f t="shared" ref="C155:J155" si="28">C154</f>
        <v>30</v>
      </c>
      <c r="D155" s="29">
        <f t="shared" si="28"/>
        <v>720</v>
      </c>
      <c r="E155" s="29">
        <f t="shared" si="28"/>
        <v>0</v>
      </c>
      <c r="F155" s="29">
        <f t="shared" si="28"/>
        <v>1800</v>
      </c>
      <c r="G155" s="29">
        <f t="shared" si="28"/>
        <v>540</v>
      </c>
      <c r="H155" s="29">
        <f t="shared" si="28"/>
        <v>540</v>
      </c>
      <c r="I155" s="16">
        <f t="shared" si="28"/>
        <v>3600</v>
      </c>
      <c r="J155" s="33">
        <f t="shared" si="28"/>
        <v>2</v>
      </c>
      <c r="K155" s="64"/>
    </row>
    <row r="160" s="1" customFormat="1" ht="27" spans="1:11">
      <c r="A160" s="7" t="s">
        <v>84</v>
      </c>
      <c r="B160" s="8"/>
      <c r="C160" s="7"/>
      <c r="D160" s="7"/>
      <c r="E160" s="7"/>
      <c r="F160" s="7"/>
      <c r="G160" s="7"/>
      <c r="H160" s="7"/>
      <c r="I160" s="7"/>
      <c r="J160" s="7"/>
      <c r="K160" s="7"/>
    </row>
    <row r="161" s="2" customFormat="1" ht="20" customHeight="1" spans="1:11">
      <c r="A161" s="9" t="s">
        <v>1</v>
      </c>
      <c r="B161" s="9"/>
      <c r="C161" s="9"/>
      <c r="D161" s="9"/>
      <c r="E161" s="3"/>
      <c r="F161" s="3"/>
      <c r="G161" s="3"/>
      <c r="H161" s="3"/>
      <c r="I161" s="3" t="s">
        <v>2</v>
      </c>
      <c r="J161" s="3"/>
      <c r="K161" s="3"/>
    </row>
    <row r="162" s="2" customFormat="1" ht="20" customHeight="1" spans="1:11">
      <c r="A162" s="10" t="s">
        <v>3</v>
      </c>
      <c r="B162" s="11" t="s">
        <v>50</v>
      </c>
      <c r="C162" s="10" t="s">
        <v>5</v>
      </c>
      <c r="D162" s="10" t="s">
        <v>85</v>
      </c>
      <c r="E162" s="10"/>
      <c r="F162" s="10"/>
      <c r="G162" s="10"/>
      <c r="H162" s="10"/>
      <c r="I162" s="10"/>
      <c r="J162" s="10" t="s">
        <v>7</v>
      </c>
      <c r="K162" s="10" t="s">
        <v>8</v>
      </c>
    </row>
    <row r="163" s="2" customFormat="1" ht="28.5" spans="1:11">
      <c r="A163" s="10"/>
      <c r="B163" s="12"/>
      <c r="C163" s="10"/>
      <c r="D163" s="10" t="s">
        <v>86</v>
      </c>
      <c r="E163" s="10" t="s">
        <v>64</v>
      </c>
      <c r="F163" s="10" t="s">
        <v>87</v>
      </c>
      <c r="G163" s="10" t="s">
        <v>88</v>
      </c>
      <c r="H163" s="10" t="s">
        <v>89</v>
      </c>
      <c r="I163" s="10" t="s">
        <v>14</v>
      </c>
      <c r="J163" s="10"/>
      <c r="K163" s="10"/>
    </row>
    <row r="164" s="2" customFormat="1" ht="20" customHeight="1" spans="1:11">
      <c r="A164" s="11">
        <v>1</v>
      </c>
      <c r="B164" s="46" t="s">
        <v>35</v>
      </c>
      <c r="C164" s="47">
        <v>90</v>
      </c>
      <c r="D164" s="29">
        <f>C164*18*5</f>
        <v>8100</v>
      </c>
      <c r="E164" s="29">
        <v>0</v>
      </c>
      <c r="F164" s="29">
        <f>C164*45*5</f>
        <v>20250</v>
      </c>
      <c r="G164" s="29">
        <f>C164*13.5*5</f>
        <v>6075</v>
      </c>
      <c r="H164" s="29">
        <f>C164*13.5*5</f>
        <v>6075</v>
      </c>
      <c r="I164" s="16">
        <f>SUM(D164:H164)</f>
        <v>40500</v>
      </c>
      <c r="J164" s="33">
        <v>1</v>
      </c>
      <c r="K164" s="65" t="s">
        <v>90</v>
      </c>
    </row>
    <row r="165" s="2" customFormat="1" ht="20" customHeight="1" spans="1:11">
      <c r="A165" s="22" t="s">
        <v>14</v>
      </c>
      <c r="B165" s="11" t="s">
        <v>26</v>
      </c>
      <c r="C165" s="16">
        <f t="shared" ref="C165:J165" si="29">C164</f>
        <v>90</v>
      </c>
      <c r="D165" s="29">
        <f t="shared" si="29"/>
        <v>8100</v>
      </c>
      <c r="E165" s="29">
        <f t="shared" si="29"/>
        <v>0</v>
      </c>
      <c r="F165" s="29">
        <f t="shared" si="29"/>
        <v>20250</v>
      </c>
      <c r="G165" s="29">
        <f t="shared" si="29"/>
        <v>6075</v>
      </c>
      <c r="H165" s="29">
        <f t="shared" si="29"/>
        <v>6075</v>
      </c>
      <c r="I165" s="16">
        <f t="shared" si="29"/>
        <v>40500</v>
      </c>
      <c r="J165" s="33">
        <f t="shared" si="29"/>
        <v>1</v>
      </c>
      <c r="K165" s="64"/>
    </row>
    <row r="170" s="1" customFormat="1" ht="27" spans="1:11">
      <c r="A170" s="7" t="s">
        <v>91</v>
      </c>
      <c r="B170" s="8"/>
      <c r="C170" s="7"/>
      <c r="D170" s="7"/>
      <c r="E170" s="7"/>
      <c r="F170" s="7"/>
      <c r="G170" s="7"/>
      <c r="H170" s="7"/>
      <c r="I170" s="7"/>
      <c r="J170" s="7"/>
      <c r="K170" s="7"/>
    </row>
    <row r="171" s="2" customFormat="1" ht="20" customHeight="1" spans="1:11">
      <c r="A171" s="9" t="s">
        <v>1</v>
      </c>
      <c r="B171" s="9"/>
      <c r="C171" s="9"/>
      <c r="D171" s="9"/>
      <c r="E171" s="3"/>
      <c r="F171" s="3"/>
      <c r="G171" s="3"/>
      <c r="H171" s="3"/>
      <c r="I171" s="3" t="s">
        <v>2</v>
      </c>
      <c r="J171" s="3"/>
      <c r="K171" s="3"/>
    </row>
    <row r="172" s="2" customFormat="1" ht="20" customHeight="1" spans="1:11">
      <c r="A172" s="10" t="s">
        <v>3</v>
      </c>
      <c r="B172" s="11" t="s">
        <v>50</v>
      </c>
      <c r="C172" s="10" t="s">
        <v>5</v>
      </c>
      <c r="D172" s="10" t="s">
        <v>92</v>
      </c>
      <c r="E172" s="10"/>
      <c r="F172" s="10"/>
      <c r="G172" s="10"/>
      <c r="H172" s="10"/>
      <c r="I172" s="10"/>
      <c r="J172" s="10" t="s">
        <v>7</v>
      </c>
      <c r="K172" s="10" t="s">
        <v>8</v>
      </c>
    </row>
    <row r="173" s="2" customFormat="1" ht="28.5" spans="1:11">
      <c r="A173" s="10"/>
      <c r="B173" s="12"/>
      <c r="C173" s="10"/>
      <c r="D173" s="10" t="s">
        <v>93</v>
      </c>
      <c r="E173" s="10" t="s">
        <v>64</v>
      </c>
      <c r="F173" s="10" t="s">
        <v>94</v>
      </c>
      <c r="G173" s="10" t="s">
        <v>95</v>
      </c>
      <c r="H173" s="10" t="s">
        <v>96</v>
      </c>
      <c r="I173" s="10" t="s">
        <v>14</v>
      </c>
      <c r="J173" s="10"/>
      <c r="K173" s="10"/>
    </row>
    <row r="174" s="2" customFormat="1" ht="31" customHeight="1" spans="1:11">
      <c r="A174" s="11">
        <v>1</v>
      </c>
      <c r="B174" s="46" t="s">
        <v>22</v>
      </c>
      <c r="C174" s="47">
        <v>70</v>
      </c>
      <c r="D174" s="29">
        <f>C174*40</f>
        <v>2800</v>
      </c>
      <c r="E174" s="29">
        <v>0</v>
      </c>
      <c r="F174" s="29">
        <f>C174*100</f>
        <v>7000</v>
      </c>
      <c r="G174" s="29">
        <f>C174*30</f>
        <v>2100</v>
      </c>
      <c r="H174" s="29">
        <f>C174*30</f>
        <v>2100</v>
      </c>
      <c r="I174" s="16">
        <f>SUM(D174:H174)</f>
        <v>14000</v>
      </c>
      <c r="J174" s="33">
        <v>1</v>
      </c>
      <c r="K174" s="66" t="s">
        <v>83</v>
      </c>
    </row>
    <row r="175" s="2" customFormat="1" ht="31" customHeight="1" spans="1:11">
      <c r="A175" s="11">
        <v>2</v>
      </c>
      <c r="B175" s="46" t="s">
        <v>35</v>
      </c>
      <c r="C175" s="47">
        <v>245</v>
      </c>
      <c r="D175" s="29">
        <f>C175*40</f>
        <v>9800</v>
      </c>
      <c r="E175" s="29">
        <v>0</v>
      </c>
      <c r="F175" s="29">
        <f>C175*100</f>
        <v>24500</v>
      </c>
      <c r="G175" s="29">
        <f>C175*30</f>
        <v>7350</v>
      </c>
      <c r="H175" s="29">
        <f>C175*30</f>
        <v>7350</v>
      </c>
      <c r="I175" s="16">
        <f>SUM(D175:H175)</f>
        <v>49000</v>
      </c>
      <c r="J175" s="33">
        <v>2</v>
      </c>
      <c r="K175" s="66" t="s">
        <v>83</v>
      </c>
    </row>
    <row r="176" s="2" customFormat="1" ht="36" customHeight="1" spans="1:11">
      <c r="A176" s="11">
        <v>3</v>
      </c>
      <c r="B176" s="46" t="s">
        <v>18</v>
      </c>
      <c r="C176" s="47">
        <v>412</v>
      </c>
      <c r="D176" s="29">
        <f>C176*40</f>
        <v>16480</v>
      </c>
      <c r="E176" s="29">
        <v>0</v>
      </c>
      <c r="F176" s="29">
        <f>C176*100</f>
        <v>41200</v>
      </c>
      <c r="G176" s="29">
        <f>C176*30</f>
        <v>12360</v>
      </c>
      <c r="H176" s="29">
        <f>C176*30</f>
        <v>12360</v>
      </c>
      <c r="I176" s="16">
        <f>SUM(D176:H176)</f>
        <v>82400</v>
      </c>
      <c r="J176" s="33">
        <v>2</v>
      </c>
      <c r="K176" s="66" t="s">
        <v>83</v>
      </c>
    </row>
    <row r="177" s="2" customFormat="1" ht="20" customHeight="1" spans="1:11">
      <c r="A177" s="22" t="s">
        <v>14</v>
      </c>
      <c r="B177" s="11" t="s">
        <v>26</v>
      </c>
      <c r="C177" s="16">
        <f>SUM(C174:C176)</f>
        <v>727</v>
      </c>
      <c r="D177" s="16">
        <f t="shared" ref="D177:J177" si="30">SUM(D174:D176)</f>
        <v>29080</v>
      </c>
      <c r="E177" s="16">
        <f t="shared" si="30"/>
        <v>0</v>
      </c>
      <c r="F177" s="16">
        <f t="shared" si="30"/>
        <v>72700</v>
      </c>
      <c r="G177" s="16">
        <f t="shared" si="30"/>
        <v>21810</v>
      </c>
      <c r="H177" s="16">
        <f t="shared" si="30"/>
        <v>21810</v>
      </c>
      <c r="I177" s="16">
        <f t="shared" si="30"/>
        <v>145400</v>
      </c>
      <c r="J177" s="33">
        <v>5</v>
      </c>
      <c r="K177" s="34"/>
    </row>
    <row r="182" s="1" customFormat="1" ht="27" spans="1:11">
      <c r="A182" s="7" t="s">
        <v>97</v>
      </c>
      <c r="B182" s="8"/>
      <c r="C182" s="7"/>
      <c r="D182" s="7"/>
      <c r="E182" s="7"/>
      <c r="F182" s="7"/>
      <c r="G182" s="7"/>
      <c r="H182" s="7"/>
      <c r="I182" s="7"/>
      <c r="J182" s="7"/>
      <c r="K182" s="7"/>
    </row>
    <row r="183" s="2" customFormat="1" ht="20" customHeight="1" spans="1:10">
      <c r="A183" s="9" t="s">
        <v>1</v>
      </c>
      <c r="B183" s="9"/>
      <c r="C183" s="9"/>
      <c r="D183" s="9"/>
      <c r="J183" s="3" t="s">
        <v>60</v>
      </c>
    </row>
    <row r="184" s="2" customFormat="1" ht="20" customHeight="1" spans="1:11">
      <c r="A184" s="10" t="s">
        <v>3</v>
      </c>
      <c r="B184" s="10" t="s">
        <v>98</v>
      </c>
      <c r="C184" s="10" t="s">
        <v>99</v>
      </c>
      <c r="D184" s="59" t="s">
        <v>100</v>
      </c>
      <c r="E184" s="59"/>
      <c r="F184" s="59"/>
      <c r="G184" s="59"/>
      <c r="H184" s="59"/>
      <c r="I184" s="59"/>
      <c r="J184" s="10" t="s">
        <v>7</v>
      </c>
      <c r="K184" s="10" t="s">
        <v>8</v>
      </c>
    </row>
    <row r="185" s="2" customFormat="1" ht="28.5" spans="1:11">
      <c r="A185" s="10"/>
      <c r="B185" s="10"/>
      <c r="C185" s="10"/>
      <c r="D185" s="59" t="s">
        <v>101</v>
      </c>
      <c r="E185" s="59" t="s">
        <v>102</v>
      </c>
      <c r="F185" s="59" t="s">
        <v>103</v>
      </c>
      <c r="G185" s="59" t="s">
        <v>104</v>
      </c>
      <c r="H185" s="59" t="s">
        <v>105</v>
      </c>
      <c r="I185" s="59" t="s">
        <v>14</v>
      </c>
      <c r="J185" s="10"/>
      <c r="K185" s="10"/>
    </row>
    <row r="186" s="2" customFormat="1" ht="20" customHeight="1" spans="1:11">
      <c r="A186" s="11">
        <v>1</v>
      </c>
      <c r="B186" s="22" t="s">
        <v>21</v>
      </c>
      <c r="C186" s="22">
        <v>50</v>
      </c>
      <c r="D186" s="29">
        <f>+C186*10.5</f>
        <v>525</v>
      </c>
      <c r="E186" s="29">
        <f>+C186*36</f>
        <v>1800</v>
      </c>
      <c r="F186" s="29">
        <f>+C186*31.5</f>
        <v>1575</v>
      </c>
      <c r="G186" s="29">
        <f>+C186*7.2</f>
        <v>360</v>
      </c>
      <c r="H186" s="29">
        <f>+C186*4.8</f>
        <v>240</v>
      </c>
      <c r="I186" s="29">
        <f>SUM(D186:H186)</f>
        <v>4500</v>
      </c>
      <c r="J186" s="11">
        <v>1</v>
      </c>
      <c r="K186" s="67"/>
    </row>
    <row r="187" s="2" customFormat="1" ht="20" customHeight="1" spans="1:11">
      <c r="A187" s="11">
        <v>2</v>
      </c>
      <c r="B187" s="22" t="s">
        <v>23</v>
      </c>
      <c r="C187" s="22">
        <v>2100</v>
      </c>
      <c r="D187" s="29">
        <f>+C187*10.5</f>
        <v>22050</v>
      </c>
      <c r="E187" s="29">
        <f>+C187*36</f>
        <v>75600</v>
      </c>
      <c r="F187" s="29">
        <f>+C187*31.5</f>
        <v>66150</v>
      </c>
      <c r="G187" s="29">
        <f>+C187*7.2</f>
        <v>15120</v>
      </c>
      <c r="H187" s="29">
        <f>+C187*4.8</f>
        <v>10080</v>
      </c>
      <c r="I187" s="29">
        <f>SUM(D187:H187)</f>
        <v>189000</v>
      </c>
      <c r="J187" s="11">
        <v>1</v>
      </c>
      <c r="K187" s="67"/>
    </row>
    <row r="188" s="2" customFormat="1" ht="20" customHeight="1" spans="1:11">
      <c r="A188" s="11">
        <v>3</v>
      </c>
      <c r="B188" s="22" t="s">
        <v>25</v>
      </c>
      <c r="C188" s="22">
        <v>500</v>
      </c>
      <c r="D188" s="29">
        <f>+C188*10.5</f>
        <v>5250</v>
      </c>
      <c r="E188" s="29">
        <f>+C188*36</f>
        <v>18000</v>
      </c>
      <c r="F188" s="29">
        <f>+C188*31.5</f>
        <v>15750</v>
      </c>
      <c r="G188" s="29">
        <f>+C188*7.2</f>
        <v>3600</v>
      </c>
      <c r="H188" s="29">
        <f>+C188*4.8</f>
        <v>2400</v>
      </c>
      <c r="I188" s="29">
        <f>SUM(D188:H188)</f>
        <v>45000</v>
      </c>
      <c r="J188" s="11">
        <v>1</v>
      </c>
      <c r="K188" s="68"/>
    </row>
    <row r="189" s="2" customFormat="1" ht="20" customHeight="1" spans="1:11">
      <c r="A189" s="11">
        <v>4</v>
      </c>
      <c r="B189" s="22" t="s">
        <v>16</v>
      </c>
      <c r="C189" s="22">
        <v>1400</v>
      </c>
      <c r="D189" s="29">
        <f>+C189*10.5</f>
        <v>14700</v>
      </c>
      <c r="E189" s="29">
        <f>+C189*36</f>
        <v>50400</v>
      </c>
      <c r="F189" s="29">
        <f>+C189*31.5</f>
        <v>44100</v>
      </c>
      <c r="G189" s="29">
        <f>+C189*7.2</f>
        <v>10080</v>
      </c>
      <c r="H189" s="29">
        <f>+C189*4.8</f>
        <v>6720</v>
      </c>
      <c r="I189" s="29">
        <f>SUM(D189:H189)</f>
        <v>126000</v>
      </c>
      <c r="J189" s="11">
        <v>1</v>
      </c>
      <c r="K189" s="68"/>
    </row>
    <row r="190" s="2" customFormat="1" ht="20" customHeight="1" spans="1:11">
      <c r="A190" s="57" t="s">
        <v>14</v>
      </c>
      <c r="B190" s="57" t="s">
        <v>26</v>
      </c>
      <c r="C190" s="57">
        <f t="shared" ref="C190:J190" si="31">SUM(C186:C189)</f>
        <v>4050</v>
      </c>
      <c r="D190" s="29">
        <f t="shared" si="31"/>
        <v>42525</v>
      </c>
      <c r="E190" s="29">
        <f t="shared" si="31"/>
        <v>145800</v>
      </c>
      <c r="F190" s="29">
        <f t="shared" si="31"/>
        <v>127575</v>
      </c>
      <c r="G190" s="29">
        <f t="shared" si="31"/>
        <v>29160</v>
      </c>
      <c r="H190" s="29">
        <f t="shared" si="31"/>
        <v>19440</v>
      </c>
      <c r="I190" s="29">
        <f t="shared" si="31"/>
        <v>364500</v>
      </c>
      <c r="J190" s="57">
        <f t="shared" si="31"/>
        <v>4</v>
      </c>
      <c r="K190" s="68"/>
    </row>
    <row r="195" s="1" customFormat="1" ht="27" spans="1:11">
      <c r="A195" s="7" t="s">
        <v>106</v>
      </c>
      <c r="B195" s="8"/>
      <c r="C195" s="7"/>
      <c r="D195" s="7"/>
      <c r="E195" s="7"/>
      <c r="F195" s="7"/>
      <c r="G195" s="7"/>
      <c r="H195" s="7"/>
      <c r="I195" s="7"/>
      <c r="J195" s="7"/>
      <c r="K195" s="7"/>
    </row>
    <row r="196" s="2" customFormat="1" ht="21" customHeight="1" spans="1:11">
      <c r="A196" s="9" t="s">
        <v>1</v>
      </c>
      <c r="B196" s="9"/>
      <c r="C196" s="9"/>
      <c r="D196" s="9"/>
      <c r="E196" s="69"/>
      <c r="F196" s="69"/>
      <c r="G196" s="69"/>
      <c r="H196" s="69"/>
      <c r="I196" s="69"/>
      <c r="J196" s="60" t="s">
        <v>107</v>
      </c>
      <c r="K196" s="60"/>
    </row>
    <row r="197" s="2" customFormat="1" ht="20" customHeight="1" spans="1:11">
      <c r="A197" s="49" t="s">
        <v>3</v>
      </c>
      <c r="B197" s="49" t="s">
        <v>70</v>
      </c>
      <c r="C197" s="49" t="s">
        <v>61</v>
      </c>
      <c r="D197" s="50" t="s">
        <v>108</v>
      </c>
      <c r="E197" s="51"/>
      <c r="F197" s="51"/>
      <c r="G197" s="51"/>
      <c r="H197" s="51"/>
      <c r="I197" s="61"/>
      <c r="J197" s="49" t="s">
        <v>7</v>
      </c>
      <c r="K197" s="49" t="s">
        <v>8</v>
      </c>
    </row>
    <row r="198" s="2" customFormat="1" ht="27" customHeight="1" spans="1:11">
      <c r="A198" s="52"/>
      <c r="B198" s="52"/>
      <c r="C198" s="52"/>
      <c r="D198" s="53" t="s">
        <v>109</v>
      </c>
      <c r="E198" s="53" t="s">
        <v>73</v>
      </c>
      <c r="F198" s="53" t="s">
        <v>110</v>
      </c>
      <c r="G198" s="53" t="s">
        <v>111</v>
      </c>
      <c r="H198" s="53" t="s">
        <v>112</v>
      </c>
      <c r="I198" s="53" t="s">
        <v>14</v>
      </c>
      <c r="J198" s="52"/>
      <c r="K198" s="52"/>
    </row>
    <row r="199" s="2" customFormat="1" ht="20" customHeight="1" spans="1:11">
      <c r="A199" s="52">
        <v>1</v>
      </c>
      <c r="B199" s="52" t="s">
        <v>19</v>
      </c>
      <c r="C199" s="53">
        <v>300000</v>
      </c>
      <c r="D199" s="54">
        <f t="shared" ref="D199:D204" si="32">C199*0.18</f>
        <v>54000</v>
      </c>
      <c r="E199" s="55">
        <v>0</v>
      </c>
      <c r="F199" s="55">
        <f t="shared" ref="F199:F204" si="33">C199*0.3</f>
        <v>90000</v>
      </c>
      <c r="G199" s="55">
        <f t="shared" ref="G199:G204" si="34">C199*0.06</f>
        <v>18000</v>
      </c>
      <c r="H199" s="55">
        <f t="shared" ref="H199:H204" si="35">C199*0.06</f>
        <v>18000</v>
      </c>
      <c r="I199" s="55">
        <f t="shared" ref="I199:I204" si="36">C199*0.6</f>
        <v>180000</v>
      </c>
      <c r="J199" s="52">
        <v>2</v>
      </c>
      <c r="K199" s="71"/>
    </row>
    <row r="200" s="2" customFormat="1" ht="20" customHeight="1" spans="1:11">
      <c r="A200" s="52">
        <v>2</v>
      </c>
      <c r="B200" s="52" t="s">
        <v>20</v>
      </c>
      <c r="C200" s="53">
        <v>204000</v>
      </c>
      <c r="D200" s="54">
        <f t="shared" si="32"/>
        <v>36720</v>
      </c>
      <c r="E200" s="55">
        <v>0</v>
      </c>
      <c r="F200" s="55">
        <f t="shared" si="33"/>
        <v>61200</v>
      </c>
      <c r="G200" s="55">
        <f t="shared" si="34"/>
        <v>12240</v>
      </c>
      <c r="H200" s="55">
        <f t="shared" si="35"/>
        <v>12240</v>
      </c>
      <c r="I200" s="55">
        <f t="shared" si="36"/>
        <v>122400</v>
      </c>
      <c r="J200" s="52">
        <v>1</v>
      </c>
      <c r="K200" s="71"/>
    </row>
    <row r="201" s="2" customFormat="1" ht="20" customHeight="1" spans="1:11">
      <c r="A201" s="52">
        <v>3</v>
      </c>
      <c r="B201" s="52" t="s">
        <v>16</v>
      </c>
      <c r="C201" s="53">
        <v>228000</v>
      </c>
      <c r="D201" s="54">
        <f t="shared" si="32"/>
        <v>41040</v>
      </c>
      <c r="E201" s="55">
        <v>0</v>
      </c>
      <c r="F201" s="55">
        <f t="shared" si="33"/>
        <v>68400</v>
      </c>
      <c r="G201" s="55">
        <f t="shared" si="34"/>
        <v>13680</v>
      </c>
      <c r="H201" s="55">
        <f t="shared" si="35"/>
        <v>13680</v>
      </c>
      <c r="I201" s="55">
        <f t="shared" si="36"/>
        <v>136800</v>
      </c>
      <c r="J201" s="52">
        <v>1</v>
      </c>
      <c r="K201" s="71"/>
    </row>
    <row r="202" s="2" customFormat="1" ht="20" customHeight="1" spans="1:11">
      <c r="A202" s="52">
        <v>4</v>
      </c>
      <c r="B202" s="52" t="s">
        <v>18</v>
      </c>
      <c r="C202" s="53">
        <v>104000</v>
      </c>
      <c r="D202" s="54">
        <f t="shared" si="32"/>
        <v>18720</v>
      </c>
      <c r="E202" s="55">
        <v>0</v>
      </c>
      <c r="F202" s="55">
        <f t="shared" si="33"/>
        <v>31200</v>
      </c>
      <c r="G202" s="55">
        <f t="shared" si="34"/>
        <v>6240</v>
      </c>
      <c r="H202" s="55">
        <f t="shared" si="35"/>
        <v>6240</v>
      </c>
      <c r="I202" s="55">
        <f t="shared" si="36"/>
        <v>62400</v>
      </c>
      <c r="J202" s="52">
        <v>2</v>
      </c>
      <c r="K202" s="71"/>
    </row>
    <row r="203" s="2" customFormat="1" ht="20" customHeight="1" spans="1:11">
      <c r="A203" s="52">
        <v>5</v>
      </c>
      <c r="B203" s="52" t="s">
        <v>15</v>
      </c>
      <c r="C203" s="53">
        <v>120000</v>
      </c>
      <c r="D203" s="54">
        <f t="shared" si="32"/>
        <v>21600</v>
      </c>
      <c r="E203" s="55">
        <v>0</v>
      </c>
      <c r="F203" s="55">
        <f t="shared" si="33"/>
        <v>36000</v>
      </c>
      <c r="G203" s="55">
        <f t="shared" si="34"/>
        <v>7200</v>
      </c>
      <c r="H203" s="55">
        <f t="shared" si="35"/>
        <v>7200</v>
      </c>
      <c r="I203" s="55">
        <f t="shared" si="36"/>
        <v>72000</v>
      </c>
      <c r="J203" s="52">
        <v>1</v>
      </c>
      <c r="K203" s="71"/>
    </row>
    <row r="204" s="2" customFormat="1" ht="20" customHeight="1" spans="1:11">
      <c r="A204" s="52">
        <v>6</v>
      </c>
      <c r="B204" s="52" t="s">
        <v>23</v>
      </c>
      <c r="C204" s="53">
        <v>28000</v>
      </c>
      <c r="D204" s="54">
        <f t="shared" si="32"/>
        <v>5040</v>
      </c>
      <c r="E204" s="55">
        <v>0</v>
      </c>
      <c r="F204" s="55">
        <f t="shared" si="33"/>
        <v>8400</v>
      </c>
      <c r="G204" s="55">
        <f t="shared" si="34"/>
        <v>1680</v>
      </c>
      <c r="H204" s="55">
        <f t="shared" si="35"/>
        <v>1680</v>
      </c>
      <c r="I204" s="55">
        <f t="shared" si="36"/>
        <v>16800</v>
      </c>
      <c r="J204" s="52">
        <v>1</v>
      </c>
      <c r="K204" s="71"/>
    </row>
    <row r="205" s="2" customFormat="1" ht="20" customHeight="1" spans="1:11">
      <c r="A205" s="53" t="s">
        <v>14</v>
      </c>
      <c r="B205" s="56" t="s">
        <v>26</v>
      </c>
      <c r="C205" s="57">
        <f>SUM(C199:C204)</f>
        <v>984000</v>
      </c>
      <c r="D205" s="54">
        <f t="shared" ref="D205:J205" si="37">SUM(D199:D204)</f>
        <v>177120</v>
      </c>
      <c r="E205" s="54">
        <f t="shared" si="37"/>
        <v>0</v>
      </c>
      <c r="F205" s="54">
        <f t="shared" si="37"/>
        <v>295200</v>
      </c>
      <c r="G205" s="54">
        <f t="shared" si="37"/>
        <v>59040</v>
      </c>
      <c r="H205" s="54">
        <f t="shared" si="37"/>
        <v>59040</v>
      </c>
      <c r="I205" s="54">
        <f t="shared" si="37"/>
        <v>590400</v>
      </c>
      <c r="J205" s="57">
        <f t="shared" si="37"/>
        <v>8</v>
      </c>
      <c r="K205" s="72"/>
    </row>
    <row r="210" s="1" customFormat="1" ht="27" spans="1:11">
      <c r="A210" s="7" t="s">
        <v>113</v>
      </c>
      <c r="B210" s="8"/>
      <c r="C210" s="7"/>
      <c r="D210" s="7"/>
      <c r="E210" s="7"/>
      <c r="F210" s="7"/>
      <c r="G210" s="7"/>
      <c r="H210" s="7"/>
      <c r="I210" s="7"/>
      <c r="J210" s="7"/>
      <c r="K210" s="7"/>
    </row>
    <row r="211" s="2" customFormat="1" ht="20" customHeight="1" spans="1:10">
      <c r="A211" s="9" t="s">
        <v>1</v>
      </c>
      <c r="B211" s="9"/>
      <c r="C211" s="9"/>
      <c r="D211" s="9"/>
      <c r="J211" s="3" t="s">
        <v>60</v>
      </c>
    </row>
    <row r="212" s="2" customFormat="1" ht="20" customHeight="1" spans="1:11">
      <c r="A212" s="10" t="s">
        <v>3</v>
      </c>
      <c r="B212" s="10" t="s">
        <v>98</v>
      </c>
      <c r="C212" s="10" t="s">
        <v>99</v>
      </c>
      <c r="D212" s="59" t="s">
        <v>114</v>
      </c>
      <c r="E212" s="59"/>
      <c r="F212" s="59"/>
      <c r="G212" s="59"/>
      <c r="H212" s="59"/>
      <c r="I212" s="59"/>
      <c r="J212" s="10" t="s">
        <v>7</v>
      </c>
      <c r="K212" s="10" t="s">
        <v>8</v>
      </c>
    </row>
    <row r="213" s="2" customFormat="1" ht="28.5" spans="1:11">
      <c r="A213" s="10"/>
      <c r="B213" s="10"/>
      <c r="C213" s="10"/>
      <c r="D213" s="59" t="s">
        <v>115</v>
      </c>
      <c r="E213" s="59" t="s">
        <v>116</v>
      </c>
      <c r="F213" s="59" t="s">
        <v>117</v>
      </c>
      <c r="G213" s="59" t="s">
        <v>118</v>
      </c>
      <c r="H213" s="59" t="s">
        <v>119</v>
      </c>
      <c r="I213" s="59" t="s">
        <v>14</v>
      </c>
      <c r="J213" s="10"/>
      <c r="K213" s="10"/>
    </row>
    <row r="214" s="2" customFormat="1" ht="20" customHeight="1" spans="1:11">
      <c r="A214" s="11">
        <v>1</v>
      </c>
      <c r="B214" s="22" t="s">
        <v>21</v>
      </c>
      <c r="C214" s="22">
        <v>1000</v>
      </c>
      <c r="D214" s="29">
        <f>C214*14</f>
        <v>14000</v>
      </c>
      <c r="E214" s="29">
        <f>C214*22.4</f>
        <v>22400</v>
      </c>
      <c r="F214" s="29">
        <f>C214*11.2</f>
        <v>11200</v>
      </c>
      <c r="G214" s="29">
        <f>C214*4.2</f>
        <v>4200</v>
      </c>
      <c r="H214" s="29">
        <f>C214*4.2</f>
        <v>4200</v>
      </c>
      <c r="I214" s="29">
        <f>SUM(D214:H214)</f>
        <v>56000</v>
      </c>
      <c r="J214" s="11">
        <v>1</v>
      </c>
      <c r="K214" s="67"/>
    </row>
    <row r="215" s="2" customFormat="1" ht="20" customHeight="1" spans="1:11">
      <c r="A215" s="11">
        <v>2</v>
      </c>
      <c r="B215" s="22" t="s">
        <v>23</v>
      </c>
      <c r="C215" s="22">
        <v>27500</v>
      </c>
      <c r="D215" s="29">
        <f>C215*14</f>
        <v>385000</v>
      </c>
      <c r="E215" s="29">
        <f>C215*22.4</f>
        <v>616000</v>
      </c>
      <c r="F215" s="29">
        <f>C215*11.2</f>
        <v>308000</v>
      </c>
      <c r="G215" s="29">
        <f>C215*4.2</f>
        <v>115500</v>
      </c>
      <c r="H215" s="29">
        <f>C215*4.2</f>
        <v>115500</v>
      </c>
      <c r="I215" s="29">
        <f>SUM(D215:H215)</f>
        <v>1540000</v>
      </c>
      <c r="J215" s="11">
        <v>1</v>
      </c>
      <c r="K215" s="67"/>
    </row>
    <row r="216" s="2" customFormat="1" ht="20" customHeight="1" spans="1:11">
      <c r="A216" s="11">
        <v>3</v>
      </c>
      <c r="B216" s="22" t="s">
        <v>18</v>
      </c>
      <c r="C216" s="22">
        <v>3500</v>
      </c>
      <c r="D216" s="29">
        <f>C216*14</f>
        <v>49000</v>
      </c>
      <c r="E216" s="29">
        <f>C216*22.4</f>
        <v>78400</v>
      </c>
      <c r="F216" s="29">
        <f>C216*11.2</f>
        <v>39200</v>
      </c>
      <c r="G216" s="29">
        <f>C216*4.2</f>
        <v>14700</v>
      </c>
      <c r="H216" s="29">
        <f>C216*4.2</f>
        <v>14700</v>
      </c>
      <c r="I216" s="29">
        <f>SUM(D216:H216)</f>
        <v>196000</v>
      </c>
      <c r="J216" s="11">
        <v>1</v>
      </c>
      <c r="K216" s="67"/>
    </row>
    <row r="217" s="2" customFormat="1" ht="20" customHeight="1" spans="1:11">
      <c r="A217" s="11">
        <v>4</v>
      </c>
      <c r="B217" s="22" t="s">
        <v>19</v>
      </c>
      <c r="C217" s="22">
        <v>9600</v>
      </c>
      <c r="D217" s="29">
        <f>C217*14</f>
        <v>134400</v>
      </c>
      <c r="E217" s="29">
        <f>C217*22.4</f>
        <v>215040</v>
      </c>
      <c r="F217" s="29">
        <f>C217*11.2</f>
        <v>107520</v>
      </c>
      <c r="G217" s="29">
        <f>C217*4.2</f>
        <v>40320</v>
      </c>
      <c r="H217" s="29">
        <f>C217*4.2</f>
        <v>40320</v>
      </c>
      <c r="I217" s="29">
        <f>SUM(D217:H217)</f>
        <v>537600</v>
      </c>
      <c r="J217" s="11">
        <v>1</v>
      </c>
      <c r="K217" s="67"/>
    </row>
    <row r="218" s="2" customFormat="1" ht="20" customHeight="1" spans="1:11">
      <c r="A218" s="11">
        <v>5</v>
      </c>
      <c r="B218" s="22" t="s">
        <v>15</v>
      </c>
      <c r="C218" s="22">
        <v>7400</v>
      </c>
      <c r="D218" s="29">
        <f>C218*14</f>
        <v>103600</v>
      </c>
      <c r="E218" s="29">
        <f>C218*22.4</f>
        <v>165760</v>
      </c>
      <c r="F218" s="29">
        <f>C218*11.2</f>
        <v>82880</v>
      </c>
      <c r="G218" s="29">
        <f>C218*4.2</f>
        <v>31080</v>
      </c>
      <c r="H218" s="29">
        <f>C218*4.2</f>
        <v>31080</v>
      </c>
      <c r="I218" s="29">
        <f>SUM(D218:H218)</f>
        <v>414400</v>
      </c>
      <c r="J218" s="11">
        <v>1</v>
      </c>
      <c r="K218" s="67"/>
    </row>
    <row r="219" s="2" customFormat="1" ht="20" customHeight="1" spans="1:11">
      <c r="A219" s="57" t="s">
        <v>14</v>
      </c>
      <c r="B219" s="57" t="s">
        <v>26</v>
      </c>
      <c r="C219" s="57">
        <f t="shared" ref="C219:J219" si="38">SUM(C214:C218)</f>
        <v>49000</v>
      </c>
      <c r="D219" s="29">
        <f t="shared" si="38"/>
        <v>686000</v>
      </c>
      <c r="E219" s="29">
        <f t="shared" si="38"/>
        <v>1097600</v>
      </c>
      <c r="F219" s="29">
        <f t="shared" si="38"/>
        <v>548800</v>
      </c>
      <c r="G219" s="29">
        <f t="shared" si="38"/>
        <v>205800</v>
      </c>
      <c r="H219" s="29">
        <f t="shared" si="38"/>
        <v>205800</v>
      </c>
      <c r="I219" s="29">
        <f t="shared" si="38"/>
        <v>2744000</v>
      </c>
      <c r="J219" s="57">
        <f t="shared" si="38"/>
        <v>5</v>
      </c>
      <c r="K219" s="68"/>
    </row>
    <row r="224" s="1" customFormat="1" ht="27" spans="1:11">
      <c r="A224" s="7" t="s">
        <v>120</v>
      </c>
      <c r="B224" s="8"/>
      <c r="C224" s="7"/>
      <c r="D224" s="7"/>
      <c r="E224" s="7"/>
      <c r="F224" s="7"/>
      <c r="G224" s="7"/>
      <c r="H224" s="7"/>
      <c r="I224" s="7"/>
      <c r="J224" s="7"/>
      <c r="K224" s="7"/>
    </row>
    <row r="225" s="2" customFormat="1" ht="20" customHeight="1" spans="1:10">
      <c r="A225" s="9" t="s">
        <v>1</v>
      </c>
      <c r="B225" s="9"/>
      <c r="C225" s="9"/>
      <c r="D225" s="9"/>
      <c r="J225" s="3" t="s">
        <v>60</v>
      </c>
    </row>
    <row r="226" s="2" customFormat="1" ht="20" customHeight="1" spans="1:11">
      <c r="A226" s="10" t="s">
        <v>3</v>
      </c>
      <c r="B226" s="10" t="s">
        <v>98</v>
      </c>
      <c r="C226" s="10" t="s">
        <v>99</v>
      </c>
      <c r="D226" s="59" t="s">
        <v>114</v>
      </c>
      <c r="E226" s="59"/>
      <c r="F226" s="59"/>
      <c r="G226" s="59"/>
      <c r="H226" s="59"/>
      <c r="I226" s="59"/>
      <c r="J226" s="10" t="s">
        <v>7</v>
      </c>
      <c r="K226" s="10" t="s">
        <v>8</v>
      </c>
    </row>
    <row r="227" s="2" customFormat="1" ht="28.5" spans="1:11">
      <c r="A227" s="10"/>
      <c r="B227" s="10"/>
      <c r="C227" s="10"/>
      <c r="D227" s="59" t="s">
        <v>115</v>
      </c>
      <c r="E227" s="59" t="s">
        <v>116</v>
      </c>
      <c r="F227" s="59" t="s">
        <v>121</v>
      </c>
      <c r="G227" s="59" t="s">
        <v>122</v>
      </c>
      <c r="H227" s="59" t="s">
        <v>123</v>
      </c>
      <c r="I227" s="59" t="s">
        <v>14</v>
      </c>
      <c r="J227" s="10"/>
      <c r="K227" s="10"/>
    </row>
    <row r="228" s="2" customFormat="1" ht="20" customHeight="1" spans="1:11">
      <c r="A228" s="11">
        <v>1</v>
      </c>
      <c r="B228" s="22" t="s">
        <v>23</v>
      </c>
      <c r="C228" s="22">
        <v>44800</v>
      </c>
      <c r="D228" s="29">
        <f>C228*14</f>
        <v>627200</v>
      </c>
      <c r="E228" s="29">
        <f>C228*22.4</f>
        <v>1003520</v>
      </c>
      <c r="F228" s="29">
        <f>C228*14</f>
        <v>627200</v>
      </c>
      <c r="G228" s="29">
        <f>C228*2.8</f>
        <v>125440</v>
      </c>
      <c r="H228" s="29">
        <f>C228*2.8</f>
        <v>125440</v>
      </c>
      <c r="I228" s="29">
        <f>SUM(D228:H228)</f>
        <v>2508800</v>
      </c>
      <c r="J228" s="11">
        <v>1</v>
      </c>
      <c r="K228" s="67"/>
    </row>
    <row r="229" s="2" customFormat="1" ht="20" customHeight="1" spans="1:11">
      <c r="A229" s="11">
        <v>2</v>
      </c>
      <c r="B229" s="22" t="s">
        <v>19</v>
      </c>
      <c r="C229" s="22">
        <v>8200</v>
      </c>
      <c r="D229" s="29">
        <f t="shared" ref="D229:D235" si="39">C229*14</f>
        <v>114800</v>
      </c>
      <c r="E229" s="29">
        <f t="shared" ref="E229:E235" si="40">C229*22.4</f>
        <v>183680</v>
      </c>
      <c r="F229" s="29">
        <f t="shared" ref="F229:F235" si="41">C229*14</f>
        <v>114800</v>
      </c>
      <c r="G229" s="29">
        <f t="shared" ref="G229:G235" si="42">C229*2.8</f>
        <v>22960</v>
      </c>
      <c r="H229" s="29">
        <f t="shared" ref="H229:H235" si="43">C229*2.8</f>
        <v>22960</v>
      </c>
      <c r="I229" s="29">
        <f t="shared" ref="I229:I235" si="44">SUM(D229:H229)</f>
        <v>459200</v>
      </c>
      <c r="J229" s="11">
        <v>1</v>
      </c>
      <c r="K229" s="67"/>
    </row>
    <row r="230" s="2" customFormat="1" ht="20" customHeight="1" spans="1:11">
      <c r="A230" s="11">
        <v>3</v>
      </c>
      <c r="B230" s="22" t="s">
        <v>18</v>
      </c>
      <c r="C230" s="22">
        <v>18600</v>
      </c>
      <c r="D230" s="29">
        <f t="shared" si="39"/>
        <v>260400</v>
      </c>
      <c r="E230" s="29">
        <f t="shared" si="40"/>
        <v>416640</v>
      </c>
      <c r="F230" s="29">
        <f t="shared" si="41"/>
        <v>260400</v>
      </c>
      <c r="G230" s="29">
        <f t="shared" si="42"/>
        <v>52080</v>
      </c>
      <c r="H230" s="29">
        <f t="shared" si="43"/>
        <v>52080</v>
      </c>
      <c r="I230" s="29">
        <f t="shared" si="44"/>
        <v>1041600</v>
      </c>
      <c r="J230" s="11">
        <v>1</v>
      </c>
      <c r="K230" s="67"/>
    </row>
    <row r="231" s="2" customFormat="1" ht="20" customHeight="1" spans="1:11">
      <c r="A231" s="11">
        <v>4</v>
      </c>
      <c r="B231" s="22" t="s">
        <v>15</v>
      </c>
      <c r="C231" s="22">
        <v>21000</v>
      </c>
      <c r="D231" s="29">
        <f t="shared" si="39"/>
        <v>294000</v>
      </c>
      <c r="E231" s="29">
        <f t="shared" si="40"/>
        <v>470400</v>
      </c>
      <c r="F231" s="29">
        <f t="shared" si="41"/>
        <v>294000</v>
      </c>
      <c r="G231" s="29">
        <f t="shared" si="42"/>
        <v>58800</v>
      </c>
      <c r="H231" s="29">
        <f t="shared" si="43"/>
        <v>58800</v>
      </c>
      <c r="I231" s="29">
        <f t="shared" si="44"/>
        <v>1176000</v>
      </c>
      <c r="J231" s="11">
        <v>1</v>
      </c>
      <c r="K231" s="67"/>
    </row>
    <row r="232" s="2" customFormat="1" ht="20" customHeight="1" spans="1:11">
      <c r="A232" s="11">
        <v>5</v>
      </c>
      <c r="B232" s="22" t="s">
        <v>25</v>
      </c>
      <c r="C232" s="22">
        <v>34000</v>
      </c>
      <c r="D232" s="29">
        <f t="shared" si="39"/>
        <v>476000</v>
      </c>
      <c r="E232" s="29">
        <f t="shared" si="40"/>
        <v>761600</v>
      </c>
      <c r="F232" s="29">
        <f t="shared" si="41"/>
        <v>476000</v>
      </c>
      <c r="G232" s="29">
        <f t="shared" si="42"/>
        <v>95200</v>
      </c>
      <c r="H232" s="29">
        <f t="shared" si="43"/>
        <v>95200</v>
      </c>
      <c r="I232" s="29">
        <f t="shared" si="44"/>
        <v>1904000</v>
      </c>
      <c r="J232" s="11">
        <v>1</v>
      </c>
      <c r="K232" s="67"/>
    </row>
    <row r="233" s="2" customFormat="1" ht="20" customHeight="1" spans="1:11">
      <c r="A233" s="11">
        <v>6</v>
      </c>
      <c r="B233" s="22" t="s">
        <v>20</v>
      </c>
      <c r="C233" s="22">
        <v>39000</v>
      </c>
      <c r="D233" s="29">
        <f t="shared" si="39"/>
        <v>546000</v>
      </c>
      <c r="E233" s="29">
        <f t="shared" si="40"/>
        <v>873600</v>
      </c>
      <c r="F233" s="29">
        <f t="shared" si="41"/>
        <v>546000</v>
      </c>
      <c r="G233" s="29">
        <f t="shared" si="42"/>
        <v>109200</v>
      </c>
      <c r="H233" s="29">
        <f t="shared" si="43"/>
        <v>109200</v>
      </c>
      <c r="I233" s="29">
        <f t="shared" si="44"/>
        <v>2184000</v>
      </c>
      <c r="J233" s="11">
        <v>1</v>
      </c>
      <c r="K233" s="67"/>
    </row>
    <row r="234" s="2" customFormat="1" ht="20" customHeight="1" spans="1:11">
      <c r="A234" s="11">
        <v>7</v>
      </c>
      <c r="B234" s="22" t="s">
        <v>21</v>
      </c>
      <c r="C234" s="22">
        <v>4400</v>
      </c>
      <c r="D234" s="29">
        <f t="shared" si="39"/>
        <v>61600</v>
      </c>
      <c r="E234" s="29">
        <f t="shared" si="40"/>
        <v>98560</v>
      </c>
      <c r="F234" s="29">
        <f t="shared" si="41"/>
        <v>61600</v>
      </c>
      <c r="G234" s="29">
        <f t="shared" si="42"/>
        <v>12320</v>
      </c>
      <c r="H234" s="29">
        <f t="shared" si="43"/>
        <v>12320</v>
      </c>
      <c r="I234" s="29">
        <f t="shared" si="44"/>
        <v>246400</v>
      </c>
      <c r="J234" s="11">
        <v>1</v>
      </c>
      <c r="K234" s="67"/>
    </row>
    <row r="235" s="2" customFormat="1" ht="20" customHeight="1" spans="1:11">
      <c r="A235" s="57" t="s">
        <v>14</v>
      </c>
      <c r="B235" s="57" t="s">
        <v>26</v>
      </c>
      <c r="C235" s="57">
        <f t="shared" ref="C235:J235" si="45">SUM(C228:C234)</f>
        <v>170000</v>
      </c>
      <c r="D235" s="29">
        <f t="shared" si="45"/>
        <v>2380000</v>
      </c>
      <c r="E235" s="29">
        <f t="shared" si="45"/>
        <v>3808000</v>
      </c>
      <c r="F235" s="29">
        <f t="shared" si="45"/>
        <v>2380000</v>
      </c>
      <c r="G235" s="29">
        <f t="shared" si="45"/>
        <v>476000</v>
      </c>
      <c r="H235" s="29">
        <f t="shared" si="45"/>
        <v>476000</v>
      </c>
      <c r="I235" s="29">
        <f t="shared" si="45"/>
        <v>9520000</v>
      </c>
      <c r="J235" s="57">
        <f t="shared" si="45"/>
        <v>7</v>
      </c>
      <c r="K235" s="68"/>
    </row>
    <row r="240" s="1" customFormat="1" ht="27" spans="1:11">
      <c r="A240" s="7" t="s">
        <v>124</v>
      </c>
      <c r="B240" s="8"/>
      <c r="C240" s="7"/>
      <c r="D240" s="7"/>
      <c r="E240" s="7"/>
      <c r="F240" s="7"/>
      <c r="G240" s="7"/>
      <c r="H240" s="7"/>
      <c r="I240" s="7"/>
      <c r="J240" s="7"/>
      <c r="K240" s="7"/>
    </row>
    <row r="241" s="5" customFormat="1" ht="20" customHeight="1" spans="1:11">
      <c r="A241" s="9" t="s">
        <v>1</v>
      </c>
      <c r="B241" s="9"/>
      <c r="C241" s="9"/>
      <c r="D241" s="9"/>
      <c r="E241" s="2"/>
      <c r="F241" s="2"/>
      <c r="G241" s="2"/>
      <c r="H241" s="2"/>
      <c r="I241" s="2"/>
      <c r="J241" s="3" t="s">
        <v>60</v>
      </c>
      <c r="K241" s="2"/>
    </row>
    <row r="242" s="5" customFormat="1" ht="20" customHeight="1" spans="1:11">
      <c r="A242" s="10" t="s">
        <v>3</v>
      </c>
      <c r="B242" s="10" t="s">
        <v>98</v>
      </c>
      <c r="C242" s="10" t="s">
        <v>99</v>
      </c>
      <c r="D242" s="59" t="s">
        <v>125</v>
      </c>
      <c r="E242" s="59"/>
      <c r="F242" s="59"/>
      <c r="G242" s="59"/>
      <c r="H242" s="59"/>
      <c r="I242" s="59"/>
      <c r="J242" s="10" t="s">
        <v>7</v>
      </c>
      <c r="K242" s="10" t="s">
        <v>8</v>
      </c>
    </row>
    <row r="243" s="5" customFormat="1" ht="33" customHeight="1" spans="1:11">
      <c r="A243" s="10"/>
      <c r="B243" s="10"/>
      <c r="C243" s="10"/>
      <c r="D243" s="59" t="s">
        <v>126</v>
      </c>
      <c r="E243" s="59" t="s">
        <v>127</v>
      </c>
      <c r="F243" s="59" t="s">
        <v>128</v>
      </c>
      <c r="G243" s="59" t="s">
        <v>55</v>
      </c>
      <c r="H243" s="59" t="s">
        <v>56</v>
      </c>
      <c r="I243" s="59" t="s">
        <v>14</v>
      </c>
      <c r="J243" s="10"/>
      <c r="K243" s="10"/>
    </row>
    <row r="244" s="5" customFormat="1" ht="20" customHeight="1" spans="1:11">
      <c r="A244" s="11">
        <v>1</v>
      </c>
      <c r="B244" s="22" t="s">
        <v>16</v>
      </c>
      <c r="C244" s="70">
        <v>150000</v>
      </c>
      <c r="D244" s="29">
        <f t="shared" ref="D244:D250" si="46">C244*7.5</f>
        <v>1125000</v>
      </c>
      <c r="E244" s="29">
        <f t="shared" ref="E244:E250" si="47">C244*12</f>
        <v>1800000</v>
      </c>
      <c r="F244" s="29">
        <f t="shared" ref="F244:F250" si="48">C244*6</f>
        <v>900000</v>
      </c>
      <c r="G244" s="29">
        <f t="shared" ref="G244:G250" si="49">C244*2.25</f>
        <v>337500</v>
      </c>
      <c r="H244" s="29">
        <f t="shared" ref="H244:H250" si="50">C244*2.25</f>
        <v>337500</v>
      </c>
      <c r="I244" s="29">
        <f t="shared" ref="I244:I250" si="51">SUM(D244:H244)</f>
        <v>4500000</v>
      </c>
      <c r="J244" s="11">
        <v>1</v>
      </c>
      <c r="K244" s="67"/>
    </row>
    <row r="245" s="5" customFormat="1" ht="20" customHeight="1" spans="1:11">
      <c r="A245" s="11">
        <v>2</v>
      </c>
      <c r="B245" s="22" t="s">
        <v>23</v>
      </c>
      <c r="C245" s="70">
        <v>133000</v>
      </c>
      <c r="D245" s="29">
        <f t="shared" si="46"/>
        <v>997500</v>
      </c>
      <c r="E245" s="29">
        <f t="shared" si="47"/>
        <v>1596000</v>
      </c>
      <c r="F245" s="29">
        <f t="shared" si="48"/>
        <v>798000</v>
      </c>
      <c r="G245" s="29">
        <f t="shared" si="49"/>
        <v>299250</v>
      </c>
      <c r="H245" s="29">
        <f t="shared" si="50"/>
        <v>299250</v>
      </c>
      <c r="I245" s="29">
        <f t="shared" si="51"/>
        <v>3990000</v>
      </c>
      <c r="J245" s="11">
        <v>2</v>
      </c>
      <c r="K245" s="67"/>
    </row>
    <row r="246" s="5" customFormat="1" ht="20" customHeight="1" spans="1:11">
      <c r="A246" s="11">
        <v>3</v>
      </c>
      <c r="B246" s="22" t="s">
        <v>25</v>
      </c>
      <c r="C246" s="70">
        <v>30000</v>
      </c>
      <c r="D246" s="29">
        <f t="shared" si="46"/>
        <v>225000</v>
      </c>
      <c r="E246" s="29">
        <f t="shared" si="47"/>
        <v>360000</v>
      </c>
      <c r="F246" s="29">
        <f t="shared" si="48"/>
        <v>180000</v>
      </c>
      <c r="G246" s="29">
        <f t="shared" si="49"/>
        <v>67500</v>
      </c>
      <c r="H246" s="29">
        <f t="shared" si="50"/>
        <v>67500</v>
      </c>
      <c r="I246" s="29">
        <f t="shared" si="51"/>
        <v>900000</v>
      </c>
      <c r="J246" s="11">
        <v>1</v>
      </c>
      <c r="K246" s="67"/>
    </row>
    <row r="247" s="5" customFormat="1" ht="20" customHeight="1" spans="1:11">
      <c r="A247" s="11">
        <v>4</v>
      </c>
      <c r="B247" s="22" t="s">
        <v>18</v>
      </c>
      <c r="C247" s="70">
        <v>2000</v>
      </c>
      <c r="D247" s="29">
        <f t="shared" si="46"/>
        <v>15000</v>
      </c>
      <c r="E247" s="29">
        <f t="shared" si="47"/>
        <v>24000</v>
      </c>
      <c r="F247" s="29">
        <f t="shared" si="48"/>
        <v>12000</v>
      </c>
      <c r="G247" s="29">
        <f t="shared" si="49"/>
        <v>4500</v>
      </c>
      <c r="H247" s="29">
        <f t="shared" si="50"/>
        <v>4500</v>
      </c>
      <c r="I247" s="29">
        <f t="shared" si="51"/>
        <v>60000</v>
      </c>
      <c r="J247" s="11">
        <v>1</v>
      </c>
      <c r="K247" s="67"/>
    </row>
    <row r="248" s="5" customFormat="1" ht="20" customHeight="1" spans="1:11">
      <c r="A248" s="11">
        <v>5</v>
      </c>
      <c r="B248" s="22" t="s">
        <v>19</v>
      </c>
      <c r="C248" s="70">
        <v>4000</v>
      </c>
      <c r="D248" s="29">
        <f t="shared" si="46"/>
        <v>30000</v>
      </c>
      <c r="E248" s="29">
        <f t="shared" si="47"/>
        <v>48000</v>
      </c>
      <c r="F248" s="29">
        <f t="shared" si="48"/>
        <v>24000</v>
      </c>
      <c r="G248" s="29">
        <f t="shared" si="49"/>
        <v>9000</v>
      </c>
      <c r="H248" s="29">
        <f t="shared" si="50"/>
        <v>9000</v>
      </c>
      <c r="I248" s="29">
        <f t="shared" si="51"/>
        <v>120000</v>
      </c>
      <c r="J248" s="11">
        <v>1</v>
      </c>
      <c r="K248" s="67"/>
    </row>
    <row r="249" s="5" customFormat="1" ht="20" customHeight="1" spans="1:11">
      <c r="A249" s="11">
        <v>6</v>
      </c>
      <c r="B249" s="22" t="s">
        <v>15</v>
      </c>
      <c r="C249" s="70">
        <v>3000</v>
      </c>
      <c r="D249" s="29">
        <f t="shared" si="46"/>
        <v>22500</v>
      </c>
      <c r="E249" s="29">
        <f t="shared" si="47"/>
        <v>36000</v>
      </c>
      <c r="F249" s="29">
        <f t="shared" si="48"/>
        <v>18000</v>
      </c>
      <c r="G249" s="29">
        <f t="shared" si="49"/>
        <v>6750</v>
      </c>
      <c r="H249" s="29">
        <f t="shared" si="50"/>
        <v>6750</v>
      </c>
      <c r="I249" s="29">
        <f t="shared" si="51"/>
        <v>90000</v>
      </c>
      <c r="J249" s="11">
        <v>1</v>
      </c>
      <c r="K249" s="67"/>
    </row>
    <row r="250" s="5" customFormat="1" ht="20" customHeight="1" spans="1:11">
      <c r="A250" s="11">
        <v>7</v>
      </c>
      <c r="B250" s="22" t="s">
        <v>21</v>
      </c>
      <c r="C250" s="70">
        <v>1000</v>
      </c>
      <c r="D250" s="29">
        <f t="shared" si="46"/>
        <v>7500</v>
      </c>
      <c r="E250" s="29">
        <f t="shared" si="47"/>
        <v>12000</v>
      </c>
      <c r="F250" s="29">
        <f t="shared" si="48"/>
        <v>6000</v>
      </c>
      <c r="G250" s="29">
        <f t="shared" si="49"/>
        <v>2250</v>
      </c>
      <c r="H250" s="29">
        <f t="shared" si="50"/>
        <v>2250</v>
      </c>
      <c r="I250" s="29">
        <f t="shared" si="51"/>
        <v>30000</v>
      </c>
      <c r="J250" s="11">
        <v>1</v>
      </c>
      <c r="K250" s="67"/>
    </row>
    <row r="251" s="6" customFormat="1" ht="20" customHeight="1" spans="1:11">
      <c r="A251" s="57" t="s">
        <v>14</v>
      </c>
      <c r="B251" s="57" t="s">
        <v>26</v>
      </c>
      <c r="C251" s="57">
        <f t="shared" ref="C251:J251" si="52">SUM(C244:C250)</f>
        <v>323000</v>
      </c>
      <c r="D251" s="58">
        <f t="shared" si="52"/>
        <v>2422500</v>
      </c>
      <c r="E251" s="58">
        <f t="shared" si="52"/>
        <v>3876000</v>
      </c>
      <c r="F251" s="58">
        <f t="shared" si="52"/>
        <v>1938000</v>
      </c>
      <c r="G251" s="58">
        <f t="shared" si="52"/>
        <v>726750</v>
      </c>
      <c r="H251" s="58">
        <f t="shared" si="52"/>
        <v>726750</v>
      </c>
      <c r="I251" s="58">
        <f t="shared" si="52"/>
        <v>9690000</v>
      </c>
      <c r="J251" s="57">
        <f t="shared" si="52"/>
        <v>8</v>
      </c>
      <c r="K251" s="57"/>
    </row>
    <row r="256" s="1" customFormat="1" ht="27" spans="1:11">
      <c r="A256" s="7" t="s">
        <v>129</v>
      </c>
      <c r="B256" s="8"/>
      <c r="C256" s="7"/>
      <c r="D256" s="7"/>
      <c r="E256" s="7"/>
      <c r="F256" s="7"/>
      <c r="G256" s="7"/>
      <c r="H256" s="7"/>
      <c r="I256" s="7"/>
      <c r="J256" s="7"/>
      <c r="K256" s="7"/>
    </row>
    <row r="257" s="5" customFormat="1" ht="20" customHeight="1" spans="1:11">
      <c r="A257" s="9" t="s">
        <v>1</v>
      </c>
      <c r="B257" s="9"/>
      <c r="C257" s="9"/>
      <c r="D257" s="9"/>
      <c r="E257" s="2"/>
      <c r="F257" s="2"/>
      <c r="G257" s="2"/>
      <c r="H257" s="2"/>
      <c r="I257" s="2"/>
      <c r="J257" s="3" t="s">
        <v>2</v>
      </c>
      <c r="K257" s="2"/>
    </row>
    <row r="258" s="5" customFormat="1" ht="20" customHeight="1" spans="1:11">
      <c r="A258" s="10" t="s">
        <v>3</v>
      </c>
      <c r="B258" s="10" t="s">
        <v>98</v>
      </c>
      <c r="C258" s="10" t="s">
        <v>5</v>
      </c>
      <c r="D258" s="59" t="s">
        <v>130</v>
      </c>
      <c r="E258" s="59"/>
      <c r="F258" s="59"/>
      <c r="G258" s="59"/>
      <c r="H258" s="59"/>
      <c r="I258" s="59"/>
      <c r="J258" s="10" t="s">
        <v>7</v>
      </c>
      <c r="K258" s="10" t="s">
        <v>8</v>
      </c>
    </row>
    <row r="259" s="5" customFormat="1" ht="33" customHeight="1" spans="1:11">
      <c r="A259" s="10"/>
      <c r="B259" s="10"/>
      <c r="C259" s="10"/>
      <c r="D259" s="59" t="s">
        <v>131</v>
      </c>
      <c r="E259" s="59" t="s">
        <v>64</v>
      </c>
      <c r="F259" s="59" t="s">
        <v>132</v>
      </c>
      <c r="G259" s="59" t="s">
        <v>133</v>
      </c>
      <c r="H259" s="59" t="s">
        <v>134</v>
      </c>
      <c r="I259" s="59" t="s">
        <v>14</v>
      </c>
      <c r="J259" s="10"/>
      <c r="K259" s="10"/>
    </row>
    <row r="260" s="5" customFormat="1" ht="20" customHeight="1" spans="1:11">
      <c r="A260" s="11">
        <v>1</v>
      </c>
      <c r="B260" s="22" t="s">
        <v>35</v>
      </c>
      <c r="C260" s="70">
        <v>30</v>
      </c>
      <c r="D260" s="29">
        <f>C260*54</f>
        <v>1620</v>
      </c>
      <c r="E260" s="29">
        <f>C260*0</f>
        <v>0</v>
      </c>
      <c r="F260" s="29">
        <f>C260*72</f>
        <v>2160</v>
      </c>
      <c r="G260" s="29">
        <f>C260*27</f>
        <v>810</v>
      </c>
      <c r="H260" s="29">
        <f>C260*27</f>
        <v>810</v>
      </c>
      <c r="I260" s="29">
        <f>SUM(D260:H260)</f>
        <v>5400</v>
      </c>
      <c r="J260" s="11">
        <v>1</v>
      </c>
      <c r="K260" s="67"/>
    </row>
    <row r="261" s="6" customFormat="1" ht="20" customHeight="1" spans="1:11">
      <c r="A261" s="57" t="s">
        <v>14</v>
      </c>
      <c r="B261" s="57" t="s">
        <v>26</v>
      </c>
      <c r="C261" s="57">
        <f t="shared" ref="C261:H261" si="53">SUM(C260:C260)</f>
        <v>30</v>
      </c>
      <c r="D261" s="58">
        <f t="shared" si="53"/>
        <v>1620</v>
      </c>
      <c r="E261" s="58">
        <f t="shared" si="53"/>
        <v>0</v>
      </c>
      <c r="F261" s="58">
        <f t="shared" si="53"/>
        <v>2160</v>
      </c>
      <c r="G261" s="58">
        <f t="shared" si="53"/>
        <v>810</v>
      </c>
      <c r="H261" s="58">
        <f t="shared" si="53"/>
        <v>810</v>
      </c>
      <c r="I261" s="29">
        <f>SUM(D261:H261)</f>
        <v>5400</v>
      </c>
      <c r="J261" s="57">
        <f>SUM(J260:J260)</f>
        <v>1</v>
      </c>
      <c r="K261" s="57"/>
    </row>
    <row r="266" s="1" customFormat="1" ht="27" spans="1:11">
      <c r="A266" s="7" t="s">
        <v>135</v>
      </c>
      <c r="B266" s="8"/>
      <c r="C266" s="7"/>
      <c r="D266" s="7"/>
      <c r="E266" s="7"/>
      <c r="F266" s="7"/>
      <c r="G266" s="7"/>
      <c r="H266" s="7"/>
      <c r="I266" s="7"/>
      <c r="J266" s="7"/>
      <c r="K266" s="7"/>
    </row>
    <row r="267" s="5" customFormat="1" ht="20" customHeight="1" spans="1:11">
      <c r="A267" s="9" t="s">
        <v>1</v>
      </c>
      <c r="B267" s="9"/>
      <c r="C267" s="9"/>
      <c r="D267" s="9"/>
      <c r="E267" s="2"/>
      <c r="F267" s="2"/>
      <c r="G267" s="2"/>
      <c r="H267" s="2"/>
      <c r="I267" s="2"/>
      <c r="J267" s="3" t="s">
        <v>2</v>
      </c>
      <c r="K267" s="2"/>
    </row>
    <row r="268" s="5" customFormat="1" ht="20" customHeight="1" spans="1:11">
      <c r="A268" s="10" t="s">
        <v>3</v>
      </c>
      <c r="B268" s="10" t="s">
        <v>98</v>
      </c>
      <c r="C268" s="10" t="s">
        <v>5</v>
      </c>
      <c r="D268" s="59" t="s">
        <v>130</v>
      </c>
      <c r="E268" s="59"/>
      <c r="F268" s="59"/>
      <c r="G268" s="59"/>
      <c r="H268" s="59"/>
      <c r="I268" s="59"/>
      <c r="J268" s="10" t="s">
        <v>7</v>
      </c>
      <c r="K268" s="10" t="s">
        <v>8</v>
      </c>
    </row>
    <row r="269" s="5" customFormat="1" ht="33" customHeight="1" spans="1:11">
      <c r="A269" s="10"/>
      <c r="B269" s="10"/>
      <c r="C269" s="10"/>
      <c r="D269" s="59" t="s">
        <v>136</v>
      </c>
      <c r="E269" s="59" t="s">
        <v>64</v>
      </c>
      <c r="F269" s="59" t="s">
        <v>137</v>
      </c>
      <c r="G269" s="59" t="s">
        <v>138</v>
      </c>
      <c r="H269" s="59" t="s">
        <v>139</v>
      </c>
      <c r="I269" s="59" t="s">
        <v>14</v>
      </c>
      <c r="J269" s="10"/>
      <c r="K269" s="10"/>
    </row>
    <row r="270" s="5" customFormat="1" ht="20" customHeight="1" spans="1:11">
      <c r="A270" s="11">
        <v>1</v>
      </c>
      <c r="B270" s="22" t="s">
        <v>23</v>
      </c>
      <c r="C270" s="70">
        <v>44</v>
      </c>
      <c r="D270" s="29">
        <f>C270*45</f>
        <v>1980</v>
      </c>
      <c r="E270" s="29">
        <f>C270*0</f>
        <v>0</v>
      </c>
      <c r="F270" s="29">
        <f>C270*63</f>
        <v>2772</v>
      </c>
      <c r="G270" s="29">
        <f>C270*36</f>
        <v>1584</v>
      </c>
      <c r="H270" s="29">
        <f>C270*36</f>
        <v>1584</v>
      </c>
      <c r="I270" s="29">
        <f>SUM(D270:H270)</f>
        <v>7920</v>
      </c>
      <c r="J270" s="11">
        <v>2</v>
      </c>
      <c r="K270" s="67"/>
    </row>
    <row r="271" s="6" customFormat="1" ht="20" customHeight="1" spans="1:11">
      <c r="A271" s="57" t="s">
        <v>14</v>
      </c>
      <c r="B271" s="57" t="s">
        <v>26</v>
      </c>
      <c r="C271" s="57">
        <f t="shared" ref="C271:H271" si="54">SUM(C270:C270)</f>
        <v>44</v>
      </c>
      <c r="D271" s="58">
        <f t="shared" si="54"/>
        <v>1980</v>
      </c>
      <c r="E271" s="58">
        <f t="shared" si="54"/>
        <v>0</v>
      </c>
      <c r="F271" s="58">
        <f t="shared" si="54"/>
        <v>2772</v>
      </c>
      <c r="G271" s="58">
        <f t="shared" si="54"/>
        <v>1584</v>
      </c>
      <c r="H271" s="58">
        <f t="shared" si="54"/>
        <v>1584</v>
      </c>
      <c r="I271" s="29">
        <f>SUM(D271:H271)</f>
        <v>7920</v>
      </c>
      <c r="J271" s="57">
        <f>SUM(J270:J270)</f>
        <v>2</v>
      </c>
      <c r="K271" s="57"/>
    </row>
    <row r="276" s="1" customFormat="1" ht="27" spans="1:11">
      <c r="A276" s="7" t="s">
        <v>140</v>
      </c>
      <c r="B276" s="8"/>
      <c r="C276" s="7"/>
      <c r="D276" s="7"/>
      <c r="E276" s="7"/>
      <c r="F276" s="7"/>
      <c r="G276" s="7"/>
      <c r="H276" s="7"/>
      <c r="I276" s="7"/>
      <c r="J276" s="7"/>
      <c r="K276" s="7"/>
    </row>
    <row r="277" s="5" customFormat="1" ht="20" customHeight="1" spans="1:11">
      <c r="A277" s="9" t="s">
        <v>1</v>
      </c>
      <c r="B277" s="9"/>
      <c r="C277" s="9"/>
      <c r="D277" s="9"/>
      <c r="E277" s="2"/>
      <c r="F277" s="2"/>
      <c r="G277" s="2"/>
      <c r="H277" s="2"/>
      <c r="I277" s="2"/>
      <c r="J277" s="3" t="s">
        <v>2</v>
      </c>
      <c r="K277" s="2"/>
    </row>
    <row r="278" s="5" customFormat="1" ht="20" customHeight="1" spans="1:11">
      <c r="A278" s="10" t="s">
        <v>3</v>
      </c>
      <c r="B278" s="10" t="s">
        <v>98</v>
      </c>
      <c r="C278" s="10" t="s">
        <v>5</v>
      </c>
      <c r="D278" s="59" t="s">
        <v>141</v>
      </c>
      <c r="E278" s="59"/>
      <c r="F278" s="59"/>
      <c r="G278" s="59"/>
      <c r="H278" s="59"/>
      <c r="I278" s="59"/>
      <c r="J278" s="10" t="s">
        <v>7</v>
      </c>
      <c r="K278" s="10" t="s">
        <v>8</v>
      </c>
    </row>
    <row r="279" s="5" customFormat="1" ht="33" customHeight="1" spans="1:11">
      <c r="A279" s="10"/>
      <c r="B279" s="10"/>
      <c r="C279" s="10"/>
      <c r="D279" s="59" t="s">
        <v>142</v>
      </c>
      <c r="E279" s="59" t="s">
        <v>64</v>
      </c>
      <c r="F279" s="59" t="s">
        <v>143</v>
      </c>
      <c r="G279" s="59" t="s">
        <v>144</v>
      </c>
      <c r="H279" s="59" t="s">
        <v>145</v>
      </c>
      <c r="I279" s="59" t="s">
        <v>14</v>
      </c>
      <c r="J279" s="10"/>
      <c r="K279" s="10"/>
    </row>
    <row r="280" s="5" customFormat="1" ht="20" customHeight="1" spans="1:11">
      <c r="A280" s="11">
        <v>1</v>
      </c>
      <c r="B280" s="22" t="s">
        <v>18</v>
      </c>
      <c r="C280" s="70">
        <v>20</v>
      </c>
      <c r="D280" s="29">
        <f>C280*30</f>
        <v>600</v>
      </c>
      <c r="E280" s="29">
        <f>C280*0</f>
        <v>0</v>
      </c>
      <c r="F280" s="29">
        <f>C280*42</f>
        <v>840</v>
      </c>
      <c r="G280" s="29">
        <f>C280*24</f>
        <v>480</v>
      </c>
      <c r="H280" s="29">
        <f>C280*24</f>
        <v>480</v>
      </c>
      <c r="I280" s="29">
        <f>SUM(D280:H280)</f>
        <v>2400</v>
      </c>
      <c r="J280" s="11">
        <v>1</v>
      </c>
      <c r="K280" s="67"/>
    </row>
    <row r="281" s="6" customFormat="1" ht="20" customHeight="1" spans="1:11">
      <c r="A281" s="57" t="s">
        <v>14</v>
      </c>
      <c r="B281" s="57" t="s">
        <v>26</v>
      </c>
      <c r="C281" s="57">
        <f t="shared" ref="C281:H281" si="55">SUM(C280:C280)</f>
        <v>20</v>
      </c>
      <c r="D281" s="58">
        <f t="shared" si="55"/>
        <v>600</v>
      </c>
      <c r="E281" s="58">
        <f t="shared" si="55"/>
        <v>0</v>
      </c>
      <c r="F281" s="58">
        <f t="shared" si="55"/>
        <v>840</v>
      </c>
      <c r="G281" s="58">
        <f t="shared" si="55"/>
        <v>480</v>
      </c>
      <c r="H281" s="58">
        <f t="shared" si="55"/>
        <v>480</v>
      </c>
      <c r="I281" s="29">
        <f>SUM(D281:H281)</f>
        <v>2400</v>
      </c>
      <c r="J281" s="57">
        <f>SUM(J280:J280)</f>
        <v>1</v>
      </c>
      <c r="K281" s="57"/>
    </row>
    <row r="286" s="1" customFormat="1" ht="27" spans="1:11">
      <c r="A286" s="7" t="s">
        <v>146</v>
      </c>
      <c r="B286" s="8"/>
      <c r="C286" s="7"/>
      <c r="D286" s="7"/>
      <c r="E286" s="7"/>
      <c r="F286" s="7"/>
      <c r="G286" s="7"/>
      <c r="H286" s="7"/>
      <c r="I286" s="7"/>
      <c r="J286" s="7"/>
      <c r="K286" s="7"/>
    </row>
    <row r="287" s="5" customFormat="1" ht="20" customHeight="1" spans="1:11">
      <c r="A287" s="9" t="s">
        <v>1</v>
      </c>
      <c r="B287" s="9"/>
      <c r="C287" s="9"/>
      <c r="D287" s="9"/>
      <c r="E287" s="2"/>
      <c r="F287" s="2"/>
      <c r="G287" s="2"/>
      <c r="H287" s="2"/>
      <c r="I287" s="2"/>
      <c r="J287" s="3" t="s">
        <v>2</v>
      </c>
      <c r="K287" s="2"/>
    </row>
    <row r="288" s="5" customFormat="1" ht="20" customHeight="1" spans="1:11">
      <c r="A288" s="10" t="s">
        <v>3</v>
      </c>
      <c r="B288" s="10" t="s">
        <v>98</v>
      </c>
      <c r="C288" s="10" t="s">
        <v>5</v>
      </c>
      <c r="D288" s="59" t="s">
        <v>147</v>
      </c>
      <c r="E288" s="59"/>
      <c r="F288" s="59"/>
      <c r="G288" s="59"/>
      <c r="H288" s="59"/>
      <c r="I288" s="59"/>
      <c r="J288" s="10" t="s">
        <v>7</v>
      </c>
      <c r="K288" s="10" t="s">
        <v>8</v>
      </c>
    </row>
    <row r="289" s="5" customFormat="1" ht="33" customHeight="1" spans="1:11">
      <c r="A289" s="10"/>
      <c r="B289" s="10"/>
      <c r="C289" s="10"/>
      <c r="D289" s="59" t="s">
        <v>148</v>
      </c>
      <c r="E289" s="59" t="s">
        <v>64</v>
      </c>
      <c r="F289" s="59" t="s">
        <v>65</v>
      </c>
      <c r="G289" s="59" t="s">
        <v>149</v>
      </c>
      <c r="H289" s="59" t="s">
        <v>150</v>
      </c>
      <c r="I289" s="59" t="s">
        <v>14</v>
      </c>
      <c r="J289" s="10"/>
      <c r="K289" s="10"/>
    </row>
    <row r="290" s="5" customFormat="1" ht="20" customHeight="1" spans="1:11">
      <c r="A290" s="11">
        <v>1</v>
      </c>
      <c r="B290" s="22" t="s">
        <v>18</v>
      </c>
      <c r="C290" s="70">
        <v>20</v>
      </c>
      <c r="D290" s="29">
        <f>C290*20</f>
        <v>400</v>
      </c>
      <c r="E290" s="29">
        <f>C290*0</f>
        <v>0</v>
      </c>
      <c r="F290" s="29">
        <f>C290*28</f>
        <v>560</v>
      </c>
      <c r="G290" s="29">
        <f>C290*16</f>
        <v>320</v>
      </c>
      <c r="H290" s="29">
        <f>C290*16</f>
        <v>320</v>
      </c>
      <c r="I290" s="29">
        <f>SUM(D290:H290)</f>
        <v>1600</v>
      </c>
      <c r="J290" s="11">
        <v>1</v>
      </c>
      <c r="K290" s="67"/>
    </row>
    <row r="291" s="6" customFormat="1" ht="20" customHeight="1" spans="1:11">
      <c r="A291" s="57" t="s">
        <v>14</v>
      </c>
      <c r="B291" s="57" t="s">
        <v>26</v>
      </c>
      <c r="C291" s="57">
        <f t="shared" ref="C291:H291" si="56">SUM(C290:C290)</f>
        <v>20</v>
      </c>
      <c r="D291" s="58">
        <f t="shared" si="56"/>
        <v>400</v>
      </c>
      <c r="E291" s="58">
        <f t="shared" si="56"/>
        <v>0</v>
      </c>
      <c r="F291" s="58">
        <f t="shared" si="56"/>
        <v>560</v>
      </c>
      <c r="G291" s="58">
        <f t="shared" si="56"/>
        <v>320</v>
      </c>
      <c r="H291" s="58">
        <f t="shared" si="56"/>
        <v>320</v>
      </c>
      <c r="I291" s="29">
        <f>SUM(D291:H291)</f>
        <v>1600</v>
      </c>
      <c r="J291" s="57">
        <f>SUM(J290:J290)</f>
        <v>1</v>
      </c>
      <c r="K291" s="57"/>
    </row>
  </sheetData>
  <mergeCells count="195">
    <mergeCell ref="A1:K1"/>
    <mergeCell ref="A2:D2"/>
    <mergeCell ref="I2:K2"/>
    <mergeCell ref="D3:I3"/>
    <mergeCell ref="A21:K21"/>
    <mergeCell ref="A22:D22"/>
    <mergeCell ref="I22:K22"/>
    <mergeCell ref="D23:I23"/>
    <mergeCell ref="A40:K40"/>
    <mergeCell ref="A41:D41"/>
    <mergeCell ref="I41:K41"/>
    <mergeCell ref="D42:I42"/>
    <mergeCell ref="A54:K54"/>
    <mergeCell ref="A59:K59"/>
    <mergeCell ref="A60:D60"/>
    <mergeCell ref="I60:K60"/>
    <mergeCell ref="D61:I61"/>
    <mergeCell ref="A71:K71"/>
    <mergeCell ref="A76:K76"/>
    <mergeCell ref="A77:D77"/>
    <mergeCell ref="I77:K77"/>
    <mergeCell ref="D78:I78"/>
    <mergeCell ref="A89:K89"/>
    <mergeCell ref="A90:D90"/>
    <mergeCell ref="I90:K90"/>
    <mergeCell ref="D91:I91"/>
    <mergeCell ref="A100:K100"/>
    <mergeCell ref="A101:D101"/>
    <mergeCell ref="I101:K101"/>
    <mergeCell ref="D102:I102"/>
    <mergeCell ref="A106:K106"/>
    <mergeCell ref="A111:K111"/>
    <mergeCell ref="A112:D112"/>
    <mergeCell ref="I112:K112"/>
    <mergeCell ref="D113:I113"/>
    <mergeCell ref="A117:K117"/>
    <mergeCell ref="A122:K122"/>
    <mergeCell ref="A123:D123"/>
    <mergeCell ref="D124:I124"/>
    <mergeCell ref="A132:K132"/>
    <mergeCell ref="A133:D133"/>
    <mergeCell ref="J133:K133"/>
    <mergeCell ref="D134:I134"/>
    <mergeCell ref="A150:K150"/>
    <mergeCell ref="A151:D151"/>
    <mergeCell ref="I151:K151"/>
    <mergeCell ref="D152:I152"/>
    <mergeCell ref="A160:K160"/>
    <mergeCell ref="A161:D161"/>
    <mergeCell ref="I161:K161"/>
    <mergeCell ref="D162:I162"/>
    <mergeCell ref="A170:K170"/>
    <mergeCell ref="A171:D171"/>
    <mergeCell ref="I171:K171"/>
    <mergeCell ref="D172:I172"/>
    <mergeCell ref="A182:K182"/>
    <mergeCell ref="A183:D183"/>
    <mergeCell ref="D184:I184"/>
    <mergeCell ref="A195:K195"/>
    <mergeCell ref="A196:D196"/>
    <mergeCell ref="J196:K196"/>
    <mergeCell ref="D197:I197"/>
    <mergeCell ref="A210:K210"/>
    <mergeCell ref="A211:D211"/>
    <mergeCell ref="D212:I212"/>
    <mergeCell ref="A224:K224"/>
    <mergeCell ref="A225:D225"/>
    <mergeCell ref="D226:I226"/>
    <mergeCell ref="A240:K240"/>
    <mergeCell ref="A241:D241"/>
    <mergeCell ref="D242:I242"/>
    <mergeCell ref="A256:K256"/>
    <mergeCell ref="A257:D257"/>
    <mergeCell ref="D258:I258"/>
    <mergeCell ref="A266:K266"/>
    <mergeCell ref="A267:D267"/>
    <mergeCell ref="D268:I268"/>
    <mergeCell ref="A276:K276"/>
    <mergeCell ref="A277:D277"/>
    <mergeCell ref="D278:I278"/>
    <mergeCell ref="A286:K286"/>
    <mergeCell ref="A287:D287"/>
    <mergeCell ref="D288:I288"/>
    <mergeCell ref="A3:A4"/>
    <mergeCell ref="A23:A24"/>
    <mergeCell ref="A42:A43"/>
    <mergeCell ref="A61:A62"/>
    <mergeCell ref="A78:A79"/>
    <mergeCell ref="A91:A92"/>
    <mergeCell ref="A102:A103"/>
    <mergeCell ref="A113:A114"/>
    <mergeCell ref="A124:A125"/>
    <mergeCell ref="A134:A135"/>
    <mergeCell ref="A152:A153"/>
    <mergeCell ref="A162:A163"/>
    <mergeCell ref="A172:A173"/>
    <mergeCell ref="A184:A185"/>
    <mergeCell ref="A197:A198"/>
    <mergeCell ref="A212:A213"/>
    <mergeCell ref="A226:A227"/>
    <mergeCell ref="A242:A243"/>
    <mergeCell ref="A258:A259"/>
    <mergeCell ref="A268:A269"/>
    <mergeCell ref="A278:A279"/>
    <mergeCell ref="A288:A289"/>
    <mergeCell ref="B3:B4"/>
    <mergeCell ref="B23:B24"/>
    <mergeCell ref="B42:B43"/>
    <mergeCell ref="B61:B62"/>
    <mergeCell ref="B78:B79"/>
    <mergeCell ref="B91:B92"/>
    <mergeCell ref="B102:B103"/>
    <mergeCell ref="B113:B114"/>
    <mergeCell ref="B124:B125"/>
    <mergeCell ref="B134:B135"/>
    <mergeCell ref="B152:B153"/>
    <mergeCell ref="B162:B163"/>
    <mergeCell ref="B172:B173"/>
    <mergeCell ref="B184:B185"/>
    <mergeCell ref="B197:B198"/>
    <mergeCell ref="B212:B213"/>
    <mergeCell ref="B226:B227"/>
    <mergeCell ref="B242:B243"/>
    <mergeCell ref="B258:B259"/>
    <mergeCell ref="B268:B269"/>
    <mergeCell ref="B278:B279"/>
    <mergeCell ref="B288:B289"/>
    <mergeCell ref="C3:C4"/>
    <mergeCell ref="C23:C24"/>
    <mergeCell ref="C42:C43"/>
    <mergeCell ref="C61:C62"/>
    <mergeCell ref="C78:C79"/>
    <mergeCell ref="C91:C92"/>
    <mergeCell ref="C102:C103"/>
    <mergeCell ref="C113:C114"/>
    <mergeCell ref="C124:C125"/>
    <mergeCell ref="C134:C135"/>
    <mergeCell ref="C152:C153"/>
    <mergeCell ref="C162:C163"/>
    <mergeCell ref="C172:C173"/>
    <mergeCell ref="C184:C185"/>
    <mergeCell ref="C197:C198"/>
    <mergeCell ref="C212:C213"/>
    <mergeCell ref="C226:C227"/>
    <mergeCell ref="C242:C243"/>
    <mergeCell ref="C258:C259"/>
    <mergeCell ref="C268:C269"/>
    <mergeCell ref="C278:C279"/>
    <mergeCell ref="C288:C289"/>
    <mergeCell ref="J3:J4"/>
    <mergeCell ref="J23:J24"/>
    <mergeCell ref="J42:J43"/>
    <mergeCell ref="J61:J62"/>
    <mergeCell ref="J78:J79"/>
    <mergeCell ref="J91:J92"/>
    <mergeCell ref="J102:J103"/>
    <mergeCell ref="J113:J114"/>
    <mergeCell ref="J124:J125"/>
    <mergeCell ref="J134:J135"/>
    <mergeCell ref="J152:J153"/>
    <mergeCell ref="J162:J163"/>
    <mergeCell ref="J172:J173"/>
    <mergeCell ref="J184:J185"/>
    <mergeCell ref="J197:J198"/>
    <mergeCell ref="J212:J213"/>
    <mergeCell ref="J226:J227"/>
    <mergeCell ref="J242:J243"/>
    <mergeCell ref="J258:J259"/>
    <mergeCell ref="J268:J269"/>
    <mergeCell ref="J278:J279"/>
    <mergeCell ref="J288:J289"/>
    <mergeCell ref="K3:K4"/>
    <mergeCell ref="K23:K24"/>
    <mergeCell ref="K42:K43"/>
    <mergeCell ref="K61:K62"/>
    <mergeCell ref="K78:K79"/>
    <mergeCell ref="K91:K92"/>
    <mergeCell ref="K102:K103"/>
    <mergeCell ref="K113:K114"/>
    <mergeCell ref="K124:K125"/>
    <mergeCell ref="K134:K135"/>
    <mergeCell ref="K152:K153"/>
    <mergeCell ref="K154:K155"/>
    <mergeCell ref="K162:K163"/>
    <mergeCell ref="K164:K165"/>
    <mergeCell ref="K172:K173"/>
    <mergeCell ref="K184:K185"/>
    <mergeCell ref="K197:K198"/>
    <mergeCell ref="K212:K213"/>
    <mergeCell ref="K226:K227"/>
    <mergeCell ref="K242:K243"/>
    <mergeCell ref="K258:K259"/>
    <mergeCell ref="K268:K269"/>
    <mergeCell ref="K278:K279"/>
    <mergeCell ref="K288:K289"/>
  </mergeCells>
  <pageMargins left="0.75" right="0.75" top="0.708333333333333" bottom="1" header="0.511805555555556" footer="0.511805555555556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唐新健</cp:lastModifiedBy>
  <dcterms:created xsi:type="dcterms:W3CDTF">2018-02-27T11:14:00Z</dcterms:created>
  <cp:lastPrinted>2019-10-10T07:26:00Z</cp:lastPrinted>
  <dcterms:modified xsi:type="dcterms:W3CDTF">2023-01-18T01:44:37Z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CC1C955EA89B494681F1FBA678D0BC70</vt:lpwstr>
  </property>
</Properties>
</file>